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Дод1 1_8" sheetId="1" r:id="rId1"/>
    <sheet name="Дод2 9_12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2" l="1"/>
  <c r="Q19" i="2"/>
  <c r="Q23" i="2"/>
  <c r="Q22" i="2"/>
  <c r="Q16" i="2"/>
  <c r="Q18" i="2"/>
  <c r="Q15" i="2"/>
  <c r="Q20" i="2"/>
  <c r="O20" i="2"/>
  <c r="M20" i="2"/>
  <c r="F19" i="2"/>
  <c r="R19" i="2" s="1"/>
  <c r="M19" i="2" l="1"/>
  <c r="J19" i="2"/>
  <c r="N19" i="2" s="1"/>
  <c r="O19" i="2" s="1"/>
  <c r="S19" i="2" s="1"/>
  <c r="M14" i="2"/>
  <c r="R23" i="2"/>
  <c r="R24" i="2"/>
  <c r="R22" i="2"/>
  <c r="R16" i="2"/>
  <c r="R15" i="2"/>
  <c r="R14" i="2"/>
  <c r="P23" i="2"/>
  <c r="P22" i="2"/>
  <c r="P16" i="2"/>
  <c r="P14" i="2"/>
  <c r="O15" i="2"/>
  <c r="O23" i="2"/>
  <c r="O14" i="2"/>
  <c r="J15" i="2"/>
  <c r="J24" i="2"/>
  <c r="J23" i="2"/>
  <c r="J22" i="2"/>
  <c r="N15" i="2"/>
  <c r="N16" i="2"/>
  <c r="O16" i="2" s="1"/>
  <c r="N22" i="2"/>
  <c r="O22" i="2" s="1"/>
  <c r="N23" i="2"/>
  <c r="N14" i="2"/>
  <c r="N14" i="1"/>
  <c r="N15" i="1"/>
  <c r="N16" i="1"/>
  <c r="N17" i="1"/>
  <c r="N18" i="1"/>
  <c r="N19" i="1"/>
  <c r="N20" i="1"/>
  <c r="N21" i="1"/>
  <c r="N22" i="1"/>
  <c r="N13" i="1"/>
  <c r="L25" i="2"/>
  <c r="K25" i="2"/>
  <c r="H25" i="2"/>
  <c r="E25" i="2"/>
  <c r="F24" i="2"/>
  <c r="F23" i="2"/>
  <c r="F22" i="2"/>
  <c r="F20" i="2"/>
  <c r="F18" i="2"/>
  <c r="R18" i="2" s="1"/>
  <c r="F17" i="2"/>
  <c r="R17" i="2" s="1"/>
  <c r="F16" i="2"/>
  <c r="F15" i="2"/>
  <c r="F14" i="2"/>
  <c r="N17" i="2" l="1"/>
  <c r="O17" i="2" s="1"/>
  <c r="J18" i="2"/>
  <c r="P18" i="2"/>
  <c r="Q17" i="2"/>
  <c r="R25" i="2"/>
  <c r="J16" i="2"/>
  <c r="N24" i="2"/>
  <c r="O24" i="2" s="1"/>
  <c r="F25" i="2"/>
  <c r="M15" i="2"/>
  <c r="J14" i="2"/>
  <c r="M16" i="2"/>
  <c r="S16" i="2" s="1"/>
  <c r="M18" i="2"/>
  <c r="N20" i="2"/>
  <c r="M22" i="2"/>
  <c r="M23" i="2"/>
  <c r="S23" i="2" s="1"/>
  <c r="M24" i="2"/>
  <c r="N18" i="2" l="1"/>
  <c r="O18" i="2" s="1"/>
  <c r="S20" i="2"/>
  <c r="S24" i="2"/>
  <c r="S18" i="2"/>
  <c r="P25" i="2"/>
  <c r="S22" i="2"/>
  <c r="S15" i="2"/>
  <c r="Q25" i="2"/>
  <c r="J25" i="2"/>
  <c r="M25" i="2"/>
  <c r="C25" i="2"/>
  <c r="C23" i="1"/>
  <c r="F14" i="1"/>
  <c r="M14" i="1" l="1"/>
  <c r="R14" i="1"/>
  <c r="Q14" i="1"/>
  <c r="P14" i="1"/>
  <c r="J14" i="1"/>
  <c r="O14" i="1" s="1"/>
  <c r="N25" i="2"/>
  <c r="O25" i="2"/>
  <c r="S14" i="2"/>
  <c r="S25" i="2" s="1"/>
  <c r="S14" i="1" l="1"/>
  <c r="L23" i="1"/>
  <c r="F15" i="1" l="1"/>
  <c r="F21" i="1"/>
  <c r="R21" i="1" l="1"/>
  <c r="Q21" i="1"/>
  <c r="Q15" i="1"/>
  <c r="R15" i="1"/>
  <c r="M15" i="1"/>
  <c r="J21" i="1"/>
  <c r="O21" i="1" s="1"/>
  <c r="S21" i="1" s="1"/>
  <c r="M21" i="1"/>
  <c r="F22" i="1"/>
  <c r="F20" i="1"/>
  <c r="J15" i="1"/>
  <c r="F16" i="1"/>
  <c r="R16" i="1" s="1"/>
  <c r="F17" i="1"/>
  <c r="F18" i="1"/>
  <c r="F13" i="1"/>
  <c r="Q13" i="1" l="1"/>
  <c r="R13" i="1"/>
  <c r="R17" i="1"/>
  <c r="Q17" i="1"/>
  <c r="Q22" i="1"/>
  <c r="R22" i="1"/>
  <c r="P22" i="1"/>
  <c r="R18" i="1"/>
  <c r="P18" i="1"/>
  <c r="P23" i="1" s="1"/>
  <c r="R20" i="1"/>
  <c r="Q20" i="1"/>
  <c r="Q23" i="1"/>
  <c r="M17" i="1"/>
  <c r="J17" i="1"/>
  <c r="J22" i="1"/>
  <c r="M22" i="1"/>
  <c r="M13" i="1"/>
  <c r="J13" i="1"/>
  <c r="O13" i="1" s="1"/>
  <c r="S13" i="1" s="1"/>
  <c r="J18" i="1"/>
  <c r="M18" i="1"/>
  <c r="M20" i="1"/>
  <c r="J20" i="1"/>
  <c r="O20" i="1" s="1"/>
  <c r="S20" i="1" s="1"/>
  <c r="F23" i="1"/>
  <c r="O17" i="1" l="1"/>
  <c r="S17" i="1" s="1"/>
  <c r="R23" i="1"/>
  <c r="O22" i="1"/>
  <c r="S22" i="1" s="1"/>
  <c r="O18" i="1"/>
  <c r="S18" i="1" s="1"/>
  <c r="E23" i="1" l="1"/>
  <c r="K23" i="1"/>
  <c r="M23" i="1" l="1"/>
  <c r="O15" i="1" l="1"/>
  <c r="S15" i="1" s="1"/>
  <c r="S23" i="1" s="1"/>
  <c r="H23" i="1" l="1"/>
  <c r="J23" i="1"/>
  <c r="N23" i="1" l="1"/>
  <c r="O23" i="1"/>
</calcChain>
</file>

<file path=xl/sharedStrings.xml><?xml version="1.0" encoding="utf-8"?>
<sst xmlns="http://schemas.openxmlformats.org/spreadsheetml/2006/main" count="103" uniqueCount="49">
  <si>
    <t xml:space="preserve">                   </t>
  </si>
  <si>
    <t>№ з/п</t>
  </si>
  <si>
    <t>Найменування структурних підрозділів та найменування посад</t>
  </si>
  <si>
    <t>Кіль-кість штат-них оди-ниць</t>
  </si>
  <si>
    <t>Посадові оклади, грн.</t>
  </si>
  <si>
    <t>Доплати</t>
  </si>
  <si>
    <t>Премія</t>
  </si>
  <si>
    <t>Місячний фонд заробітної плати, грн</t>
  </si>
  <si>
    <t>за вислугу років</t>
  </si>
  <si>
    <t>за збільшення обсягів робіт</t>
  </si>
  <si>
    <t>%</t>
  </si>
  <si>
    <t>Сума</t>
  </si>
  <si>
    <t>Головний бухгалтер</t>
  </si>
  <si>
    <t>Усього</t>
  </si>
  <si>
    <t xml:space="preserve"> Відділу освіти, культури, молоді та спорту Авангардівської селищної  ради Овідіопольського району Одеської області </t>
  </si>
  <si>
    <t>Централізована бухгалтерія</t>
  </si>
  <si>
    <t>Бухгалтер</t>
  </si>
  <si>
    <t>Тарифний розряд</t>
  </si>
  <si>
    <t xml:space="preserve">ШТАТНИЙ   РОЗПИС </t>
  </si>
  <si>
    <t>Інформаційно-методичний центр</t>
  </si>
  <si>
    <t>МД на оздоровлення</t>
  </si>
  <si>
    <t>Премії квартальні</t>
  </si>
  <si>
    <t>Премії до професійних і державних свят</t>
  </si>
  <si>
    <t xml:space="preserve"> </t>
  </si>
  <si>
    <t>Група централізованого господарського обслуговування</t>
  </si>
  <si>
    <t>Інжененр з технічного нагляду</t>
  </si>
  <si>
    <t>Юрисконсульт</t>
  </si>
  <si>
    <t>Водій автобуса</t>
  </si>
  <si>
    <t>Посадові оклади з урахуванням штатних одиниць грн.</t>
  </si>
  <si>
    <t>Інженер з охорони праці</t>
  </si>
  <si>
    <t>Надбавки</t>
  </si>
  <si>
    <t>Діловод</t>
  </si>
  <si>
    <t>Фахівець з публічних закупівель</t>
  </si>
  <si>
    <t xml:space="preserve">                                            МІН. з/п з 01.01.2020 р. -  4 723,00   (1 тарифний розряд - 2102,00 грн.)  </t>
  </si>
  <si>
    <t>на січень-серпень 2020 року</t>
  </si>
  <si>
    <t>Фонд оплати праці за січень- серпень, грн</t>
  </si>
  <si>
    <t>Всього ФОП за січень-серпень 2020р., грн</t>
  </si>
  <si>
    <t>Методист</t>
  </si>
  <si>
    <t>за високі досягнення у праці, складність та напруженість у роботі</t>
  </si>
  <si>
    <t xml:space="preserve">                                            МІН. з/п з 01.09.2020 р. -  5000,00   (1 тарифний розряд - 2225,00 грн.)  </t>
  </si>
  <si>
    <t>Фонд оплати праці за вересень - грудень, грн</t>
  </si>
  <si>
    <t>Всього ФОП за вересень-грудень 2020р., грн</t>
  </si>
  <si>
    <t>Премії квартальні, річна</t>
  </si>
  <si>
    <t xml:space="preserve">Секретар селищної  ради </t>
  </si>
  <si>
    <t xml:space="preserve">на вересень - грудень 2020 року </t>
  </si>
  <si>
    <t>Інспектор</t>
  </si>
  <si>
    <t xml:space="preserve">Додаток №1  до рішення №34-VІІІ від 25.11.2020     </t>
  </si>
  <si>
    <t>Валентина ЩУР</t>
  </si>
  <si>
    <t xml:space="preserve">Додаток №2  до рішення №34-VІІІ   від 25.11.2020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</si>
</sst>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wrapText="1"/>
    </xf>
    <xf numFmtId="0" fontId="1" fillId="0" borderId="3" xfId="0" applyFont="1" applyBorder="1"/>
    <xf numFmtId="2" fontId="1" fillId="0" borderId="4" xfId="0" applyNumberFormat="1" applyFont="1" applyBorder="1"/>
    <xf numFmtId="0" fontId="1" fillId="0" borderId="4" xfId="0" applyFont="1" applyBorder="1"/>
    <xf numFmtId="2" fontId="1" fillId="0" borderId="6" xfId="0" applyNumberFormat="1" applyFont="1" applyBorder="1"/>
    <xf numFmtId="2" fontId="3" fillId="0" borderId="1" xfId="0" applyNumberFormat="1" applyFont="1" applyBorder="1"/>
    <xf numFmtId="0" fontId="1" fillId="0" borderId="12" xfId="0" applyFont="1" applyBorder="1"/>
    <xf numFmtId="0" fontId="3" fillId="0" borderId="18" xfId="0" applyFont="1" applyBorder="1" applyAlignment="1">
      <alignment wrapText="1"/>
    </xf>
    <xf numFmtId="0" fontId="3" fillId="0" borderId="15" xfId="0" applyFont="1" applyBorder="1"/>
    <xf numFmtId="2" fontId="3" fillId="0" borderId="15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9" xfId="0" applyFont="1" applyBorder="1"/>
    <xf numFmtId="0" fontId="7" fillId="0" borderId="0" xfId="0" applyFont="1"/>
    <xf numFmtId="0" fontId="1" fillId="0" borderId="20" xfId="0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22" xfId="0" applyFont="1" applyBorder="1"/>
    <xf numFmtId="0" fontId="1" fillId="0" borderId="17" xfId="0" applyFont="1" applyBorder="1" applyAlignment="1">
      <alignment wrapText="1"/>
    </xf>
    <xf numFmtId="0" fontId="8" fillId="0" borderId="0" xfId="0" applyFont="1"/>
    <xf numFmtId="0" fontId="1" fillId="0" borderId="23" xfId="0" applyFont="1" applyBorder="1"/>
    <xf numFmtId="0" fontId="1" fillId="0" borderId="24" xfId="0" applyFont="1" applyBorder="1"/>
    <xf numFmtId="2" fontId="1" fillId="0" borderId="25" xfId="0" applyNumberFormat="1" applyFont="1" applyBorder="1"/>
    <xf numFmtId="0" fontId="1" fillId="0" borderId="25" xfId="0" applyFont="1" applyBorder="1"/>
    <xf numFmtId="0" fontId="1" fillId="0" borderId="26" xfId="0" applyFont="1" applyBorder="1" applyAlignment="1">
      <alignment wrapText="1"/>
    </xf>
    <xf numFmtId="2" fontId="1" fillId="0" borderId="27" xfId="0" applyNumberFormat="1" applyFont="1" applyBorder="1"/>
    <xf numFmtId="2" fontId="3" fillId="0" borderId="26" xfId="0" applyNumberFormat="1" applyFont="1" applyBorder="1"/>
    <xf numFmtId="2" fontId="1" fillId="0" borderId="28" xfId="0" applyNumberFormat="1" applyFont="1" applyBorder="1"/>
    <xf numFmtId="0" fontId="1" fillId="0" borderId="29" xfId="0" applyFont="1" applyBorder="1"/>
    <xf numFmtId="0" fontId="1" fillId="0" borderId="30" xfId="0" applyFont="1" applyBorder="1"/>
    <xf numFmtId="2" fontId="1" fillId="0" borderId="31" xfId="0" applyNumberFormat="1" applyFont="1" applyBorder="1"/>
    <xf numFmtId="0" fontId="1" fillId="0" borderId="31" xfId="0" applyFont="1" applyBorder="1"/>
    <xf numFmtId="0" fontId="1" fillId="0" borderId="26" xfId="0" applyFont="1" applyBorder="1"/>
    <xf numFmtId="2" fontId="3" fillId="0" borderId="2" xfId="0" applyNumberFormat="1" applyFont="1" applyBorder="1"/>
    <xf numFmtId="2" fontId="3" fillId="0" borderId="33" xfId="0" applyNumberFormat="1" applyFont="1" applyBorder="1"/>
    <xf numFmtId="2" fontId="3" fillId="0" borderId="8" xfId="0" applyNumberFormat="1" applyFont="1" applyBorder="1"/>
    <xf numFmtId="0" fontId="1" fillId="0" borderId="36" xfId="0" applyFont="1" applyBorder="1"/>
    <xf numFmtId="0" fontId="1" fillId="0" borderId="41" xfId="0" applyFont="1" applyBorder="1" applyAlignment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2" fontId="1" fillId="0" borderId="48" xfId="0" applyNumberFormat="1" applyFont="1" applyBorder="1"/>
    <xf numFmtId="2" fontId="1" fillId="0" borderId="37" xfId="0" applyNumberFormat="1" applyFont="1" applyBorder="1"/>
    <xf numFmtId="2" fontId="1" fillId="0" borderId="49" xfId="0" applyNumberFormat="1" applyFont="1" applyBorder="1"/>
    <xf numFmtId="2" fontId="1" fillId="0" borderId="50" xfId="0" applyNumberFormat="1" applyFont="1" applyBorder="1"/>
    <xf numFmtId="2" fontId="1" fillId="0" borderId="51" xfId="0" applyNumberFormat="1" applyFont="1" applyBorder="1"/>
    <xf numFmtId="2" fontId="1" fillId="0" borderId="39" xfId="0" applyNumberFormat="1" applyFont="1" applyBorder="1"/>
    <xf numFmtId="0" fontId="1" fillId="0" borderId="29" xfId="0" applyFont="1" applyBorder="1" applyAlignment="1">
      <alignment wrapText="1"/>
    </xf>
    <xf numFmtId="2" fontId="1" fillId="0" borderId="52" xfId="0" applyNumberFormat="1" applyFont="1" applyBorder="1"/>
    <xf numFmtId="2" fontId="1" fillId="0" borderId="53" xfId="0" applyNumberFormat="1" applyFont="1" applyBorder="1"/>
    <xf numFmtId="2" fontId="1" fillId="0" borderId="10" xfId="0" applyNumberFormat="1" applyFont="1" applyBorder="1"/>
    <xf numFmtId="2" fontId="1" fillId="0" borderId="54" xfId="0" applyNumberFormat="1" applyFont="1" applyBorder="1"/>
    <xf numFmtId="0" fontId="3" fillId="0" borderId="34" xfId="0" applyFont="1" applyBorder="1" applyAlignment="1">
      <alignment wrapText="1"/>
    </xf>
    <xf numFmtId="2" fontId="3" fillId="0" borderId="7" xfId="0" applyNumberFormat="1" applyFont="1" applyBorder="1"/>
    <xf numFmtId="0" fontId="3" fillId="0" borderId="1" xfId="0" applyFont="1" applyBorder="1" applyAlignment="1">
      <alignment wrapText="1"/>
    </xf>
    <xf numFmtId="2" fontId="1" fillId="0" borderId="55" xfId="0" applyNumberFormat="1" applyFont="1" applyBorder="1"/>
    <xf numFmtId="2" fontId="1" fillId="0" borderId="56" xfId="0" applyNumberFormat="1" applyFont="1" applyBorder="1"/>
    <xf numFmtId="2" fontId="3" fillId="0" borderId="34" xfId="0" applyNumberFormat="1" applyFont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8" xfId="0" applyFont="1" applyBorder="1" applyAlignment="1"/>
    <xf numFmtId="2" fontId="9" fillId="0" borderId="15" xfId="0" applyNumberFormat="1" applyFont="1" applyBorder="1" applyAlignment="1"/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57" xfId="0" applyFont="1" applyBorder="1" applyAlignment="1">
      <alignment wrapText="1"/>
    </xf>
    <xf numFmtId="2" fontId="1" fillId="0" borderId="45" xfId="0" applyNumberFormat="1" applyFont="1" applyBorder="1"/>
    <xf numFmtId="2" fontId="3" fillId="0" borderId="20" xfId="0" applyNumberFormat="1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52" xfId="0" applyFont="1" applyBorder="1"/>
    <xf numFmtId="2" fontId="1" fillId="0" borderId="60" xfId="0" applyNumberFormat="1" applyFont="1" applyBorder="1"/>
    <xf numFmtId="2" fontId="3" fillId="0" borderId="32" xfId="0" applyNumberFormat="1" applyFont="1" applyBorder="1"/>
    <xf numFmtId="2" fontId="1" fillId="0" borderId="11" xfId="0" applyNumberFormat="1" applyFont="1" applyBorder="1"/>
    <xf numFmtId="2" fontId="1" fillId="0" borderId="61" xfId="0" applyNumberFormat="1" applyFont="1" applyBorder="1"/>
    <xf numFmtId="2" fontId="3" fillId="0" borderId="14" xfId="0" applyNumberFormat="1" applyFont="1" applyBorder="1"/>
    <xf numFmtId="2" fontId="3" fillId="0" borderId="18" xfId="0" applyNumberFormat="1" applyFont="1" applyBorder="1"/>
    <xf numFmtId="2" fontId="3" fillId="0" borderId="13" xfId="0" applyNumberFormat="1" applyFont="1" applyBorder="1"/>
    <xf numFmtId="2" fontId="3" fillId="0" borderId="62" xfId="0" applyNumberFormat="1" applyFont="1" applyBorder="1"/>
    <xf numFmtId="0" fontId="1" fillId="0" borderId="17" xfId="0" applyFont="1" applyBorder="1"/>
    <xf numFmtId="0" fontId="10" fillId="0" borderId="44" xfId="0" applyFont="1" applyBorder="1"/>
    <xf numFmtId="0" fontId="10" fillId="0" borderId="30" xfId="0" applyFont="1" applyBorder="1"/>
    <xf numFmtId="2" fontId="10" fillId="0" borderId="31" xfId="0" applyNumberFormat="1" applyFont="1" applyBorder="1"/>
    <xf numFmtId="0" fontId="10" fillId="0" borderId="31" xfId="0" applyFont="1" applyBorder="1"/>
    <xf numFmtId="2" fontId="10" fillId="0" borderId="22" xfId="0" applyNumberFormat="1" applyFont="1" applyBorder="1"/>
    <xf numFmtId="2" fontId="10" fillId="0" borderId="45" xfId="0" applyNumberFormat="1" applyFont="1" applyBorder="1"/>
    <xf numFmtId="2" fontId="12" fillId="0" borderId="7" xfId="0" applyNumberFormat="1" applyFont="1" applyBorder="1"/>
    <xf numFmtId="2" fontId="10" fillId="0" borderId="51" xfId="0" applyNumberFormat="1" applyFont="1" applyBorder="1"/>
    <xf numFmtId="2" fontId="10" fillId="0" borderId="28" xfId="0" applyNumberFormat="1" applyFont="1" applyBorder="1"/>
    <xf numFmtId="2" fontId="10" fillId="0" borderId="39" xfId="0" applyNumberFormat="1" applyFont="1" applyBorder="1"/>
    <xf numFmtId="2" fontId="12" fillId="0" borderId="8" xfId="0" applyNumberFormat="1" applyFont="1" applyBorder="1"/>
    <xf numFmtId="0" fontId="10" fillId="0" borderId="36" xfId="0" applyFont="1" applyBorder="1"/>
    <xf numFmtId="0" fontId="10" fillId="0" borderId="3" xfId="0" applyFont="1" applyBorder="1"/>
    <xf numFmtId="2" fontId="10" fillId="0" borderId="4" xfId="0" applyNumberFormat="1" applyFont="1" applyBorder="1"/>
    <xf numFmtId="2" fontId="10" fillId="0" borderId="54" xfId="0" applyNumberFormat="1" applyFont="1" applyBorder="1"/>
    <xf numFmtId="0" fontId="10" fillId="0" borderId="4" xfId="0" applyFont="1" applyBorder="1"/>
    <xf numFmtId="2" fontId="10" fillId="0" borderId="37" xfId="0" applyNumberFormat="1" applyFont="1" applyBorder="1"/>
    <xf numFmtId="2" fontId="12" fillId="0" borderId="62" xfId="0" applyNumberFormat="1" applyFont="1" applyBorder="1"/>
    <xf numFmtId="2" fontId="10" fillId="0" borderId="48" xfId="0" applyNumberFormat="1" applyFont="1" applyBorder="1"/>
    <xf numFmtId="2" fontId="10" fillId="0" borderId="6" xfId="0" applyNumberFormat="1" applyFont="1" applyBorder="1"/>
    <xf numFmtId="2" fontId="12" fillId="0" borderId="2" xfId="0" applyNumberFormat="1" applyFont="1" applyBorder="1"/>
    <xf numFmtId="0" fontId="10" fillId="0" borderId="43" xfId="0" applyFont="1" applyBorder="1"/>
    <xf numFmtId="0" fontId="10" fillId="0" borderId="24" xfId="0" applyFont="1" applyBorder="1"/>
    <xf numFmtId="2" fontId="10" fillId="0" borderId="25" xfId="0" applyNumberFormat="1" applyFont="1" applyBorder="1"/>
    <xf numFmtId="2" fontId="10" fillId="0" borderId="52" xfId="0" applyNumberFormat="1" applyFont="1" applyBorder="1"/>
    <xf numFmtId="0" fontId="10" fillId="0" borderId="25" xfId="0" applyFont="1" applyBorder="1"/>
    <xf numFmtId="2" fontId="10" fillId="0" borderId="50" xfId="0" applyNumberFormat="1" applyFont="1" applyBorder="1"/>
    <xf numFmtId="2" fontId="12" fillId="0" borderId="26" xfId="0" applyNumberFormat="1" applyFont="1" applyBorder="1"/>
    <xf numFmtId="2" fontId="10" fillId="0" borderId="58" xfId="0" applyNumberFormat="1" applyFont="1" applyBorder="1"/>
    <xf numFmtId="2" fontId="12" fillId="0" borderId="33" xfId="0" applyNumberFormat="1" applyFont="1" applyBorder="1"/>
    <xf numFmtId="0" fontId="10" fillId="0" borderId="58" xfId="0" applyFont="1" applyBorder="1"/>
    <xf numFmtId="0" fontId="10" fillId="0" borderId="59" xfId="0" applyFont="1" applyBorder="1"/>
    <xf numFmtId="0" fontId="10" fillId="0" borderId="52" xfId="0" applyFont="1" applyBorder="1"/>
    <xf numFmtId="2" fontId="12" fillId="0" borderId="17" xfId="0" applyNumberFormat="1" applyFont="1" applyBorder="1"/>
    <xf numFmtId="2" fontId="10" fillId="0" borderId="49" xfId="0" applyNumberFormat="1" applyFont="1" applyBorder="1"/>
    <xf numFmtId="2" fontId="12" fillId="0" borderId="29" xfId="0" applyNumberFormat="1" applyFont="1" applyBorder="1"/>
    <xf numFmtId="2" fontId="10" fillId="0" borderId="63" xfId="0" applyNumberFormat="1" applyFont="1" applyBorder="1"/>
    <xf numFmtId="2" fontId="10" fillId="0" borderId="64" xfId="0" applyNumberFormat="1" applyFont="1" applyBorder="1"/>
    <xf numFmtId="2" fontId="12" fillId="0" borderId="65" xfId="0" applyNumberFormat="1" applyFont="1" applyBorder="1"/>
    <xf numFmtId="2" fontId="10" fillId="0" borderId="53" xfId="0" applyNumberFormat="1" applyFont="1" applyBorder="1"/>
    <xf numFmtId="2" fontId="12" fillId="0" borderId="20" xfId="0" applyNumberFormat="1" applyFont="1" applyBorder="1"/>
    <xf numFmtId="2" fontId="10" fillId="0" borderId="55" xfId="0" applyNumberFormat="1" applyFont="1" applyBorder="1"/>
    <xf numFmtId="2" fontId="10" fillId="0" borderId="56" xfId="0" applyNumberFormat="1" applyFont="1" applyBorder="1"/>
    <xf numFmtId="2" fontId="12" fillId="0" borderId="34" xfId="0" applyNumberFormat="1" applyFont="1" applyBorder="1"/>
    <xf numFmtId="0" fontId="10" fillId="0" borderId="21" xfId="0" applyFont="1" applyBorder="1"/>
    <xf numFmtId="0" fontId="12" fillId="0" borderId="15" xfId="0" applyFont="1" applyBorder="1"/>
    <xf numFmtId="2" fontId="12" fillId="0" borderId="15" xfId="0" applyNumberFormat="1" applyFont="1" applyBorder="1"/>
    <xf numFmtId="2" fontId="12" fillId="0" borderId="14" xfId="0" applyNumberFormat="1" applyFont="1" applyBorder="1"/>
    <xf numFmtId="2" fontId="12" fillId="0" borderId="18" xfId="0" applyNumberFormat="1" applyFont="1" applyBorder="1"/>
    <xf numFmtId="2" fontId="12" fillId="0" borderId="13" xfId="0" applyNumberFormat="1" applyFont="1" applyBorder="1"/>
    <xf numFmtId="0" fontId="1" fillId="0" borderId="35" xfId="0" applyFont="1" applyBorder="1" applyAlignment="1"/>
    <xf numFmtId="0" fontId="0" fillId="0" borderId="35" xfId="0" applyBorder="1" applyAlignment="1"/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7"/>
  <sheetViews>
    <sheetView topLeftCell="A19" zoomScaleNormal="100" workbookViewId="0">
      <selection activeCell="I27" sqref="I27"/>
    </sheetView>
  </sheetViews>
  <sheetFormatPr defaultRowHeight="15" x14ac:dyDescent="0.25"/>
  <cols>
    <col min="1" max="1" width="4" customWidth="1"/>
    <col min="2" max="2" width="22.42578125" customWidth="1"/>
    <col min="3" max="3" width="5.28515625" customWidth="1"/>
    <col min="4" max="4" width="4.28515625" customWidth="1"/>
    <col min="5" max="5" width="9.5703125" customWidth="1"/>
    <col min="6" max="6" width="9.28515625" customWidth="1"/>
    <col min="7" max="7" width="4" customWidth="1"/>
    <col min="8" max="8" width="5" customWidth="1"/>
    <col min="9" max="9" width="3.85546875" customWidth="1"/>
    <col min="10" max="10" width="9.28515625" customWidth="1"/>
    <col min="11" max="11" width="5.140625" customWidth="1"/>
    <col min="12" max="12" width="5.42578125" customWidth="1"/>
    <col min="13" max="13" width="9.28515625" customWidth="1"/>
    <col min="14" max="14" width="10.7109375" customWidth="1"/>
    <col min="15" max="15" width="11.140625" customWidth="1"/>
    <col min="16" max="16" width="9.85546875" customWidth="1"/>
    <col min="17" max="17" width="10.5703125" customWidth="1"/>
    <col min="18" max="18" width="10.140625" customWidth="1"/>
    <col min="19" max="19" width="11.85546875" customWidth="1"/>
  </cols>
  <sheetData>
    <row r="2" spans="1:19" x14ac:dyDescent="0.25">
      <c r="O2" s="1" t="s">
        <v>46</v>
      </c>
    </row>
    <row r="5" spans="1:19" ht="18.75" x14ac:dyDescent="0.3">
      <c r="A5" s="1"/>
      <c r="B5" s="1"/>
      <c r="E5" s="30" t="s">
        <v>18</v>
      </c>
      <c r="F5" s="30"/>
      <c r="G5" s="1"/>
      <c r="H5" s="1"/>
      <c r="I5" s="1"/>
      <c r="J5" s="1"/>
      <c r="K5" s="1"/>
      <c r="L5" s="1"/>
      <c r="M5" s="1"/>
      <c r="N5" s="1"/>
    </row>
    <row r="6" spans="1:19" ht="19.5" customHeight="1" x14ac:dyDescent="0.35">
      <c r="A6" s="1"/>
      <c r="B6" s="24" t="s">
        <v>14</v>
      </c>
      <c r="C6" s="2"/>
      <c r="D6" s="2"/>
      <c r="G6" s="1"/>
      <c r="H6" s="1"/>
      <c r="I6" s="1"/>
      <c r="J6" s="1"/>
      <c r="K6" s="1"/>
      <c r="L6" s="1"/>
      <c r="M6" s="1"/>
      <c r="N6" s="1"/>
    </row>
    <row r="7" spans="1:19" x14ac:dyDescent="0.25">
      <c r="A7" s="1"/>
      <c r="B7" s="1"/>
      <c r="C7" s="1"/>
      <c r="D7" s="1"/>
      <c r="E7" s="3" t="s">
        <v>34</v>
      </c>
      <c r="I7" s="1"/>
      <c r="J7" s="1"/>
      <c r="K7" s="1"/>
      <c r="L7" s="1"/>
      <c r="M7" s="1"/>
      <c r="N7" s="1"/>
    </row>
    <row r="8" spans="1:19" ht="15.75" thickBot="1" x14ac:dyDescent="0.3">
      <c r="A8" s="1"/>
      <c r="B8" s="146" t="s">
        <v>33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pans="1:19" ht="15" customHeight="1" x14ac:dyDescent="0.25">
      <c r="A9" s="154" t="s">
        <v>1</v>
      </c>
      <c r="B9" s="163" t="s">
        <v>2</v>
      </c>
      <c r="C9" s="165" t="s">
        <v>3</v>
      </c>
      <c r="D9" s="165" t="s">
        <v>17</v>
      </c>
      <c r="E9" s="167" t="s">
        <v>4</v>
      </c>
      <c r="F9" s="167" t="s">
        <v>28</v>
      </c>
      <c r="G9" s="169" t="s">
        <v>30</v>
      </c>
      <c r="H9" s="169"/>
      <c r="I9" s="169"/>
      <c r="J9" s="169"/>
      <c r="K9" s="156" t="s">
        <v>5</v>
      </c>
      <c r="L9" s="162"/>
      <c r="M9" s="156" t="s">
        <v>6</v>
      </c>
      <c r="N9" s="158" t="s">
        <v>7</v>
      </c>
      <c r="O9" s="158" t="s">
        <v>35</v>
      </c>
      <c r="P9" s="148" t="s">
        <v>20</v>
      </c>
      <c r="Q9" s="150" t="s">
        <v>21</v>
      </c>
      <c r="R9" s="152" t="s">
        <v>22</v>
      </c>
      <c r="S9" s="154" t="s">
        <v>36</v>
      </c>
    </row>
    <row r="10" spans="1:19" ht="72" customHeight="1" thickBot="1" x14ac:dyDescent="0.3">
      <c r="A10" s="155"/>
      <c r="B10" s="164"/>
      <c r="C10" s="166"/>
      <c r="D10" s="166"/>
      <c r="E10" s="168"/>
      <c r="F10" s="168"/>
      <c r="G10" s="170" t="s">
        <v>8</v>
      </c>
      <c r="H10" s="170"/>
      <c r="I10" s="170" t="s">
        <v>38</v>
      </c>
      <c r="J10" s="170"/>
      <c r="K10" s="160" t="s">
        <v>9</v>
      </c>
      <c r="L10" s="161"/>
      <c r="M10" s="157"/>
      <c r="N10" s="159"/>
      <c r="O10" s="159"/>
      <c r="P10" s="149"/>
      <c r="Q10" s="151"/>
      <c r="R10" s="153"/>
      <c r="S10" s="155"/>
    </row>
    <row r="11" spans="1:19" ht="27.75" customHeight="1" thickBot="1" x14ac:dyDescent="0.3">
      <c r="A11" s="71"/>
      <c r="B11" s="72"/>
      <c r="C11" s="73"/>
      <c r="D11" s="74"/>
      <c r="E11" s="75"/>
      <c r="F11" s="75"/>
      <c r="G11" s="76" t="s">
        <v>10</v>
      </c>
      <c r="H11" s="76" t="s">
        <v>11</v>
      </c>
      <c r="I11" s="76" t="s">
        <v>10</v>
      </c>
      <c r="J11" s="76" t="s">
        <v>11</v>
      </c>
      <c r="K11" s="76" t="s">
        <v>10</v>
      </c>
      <c r="L11" s="76" t="s">
        <v>11</v>
      </c>
      <c r="M11" s="77" t="s">
        <v>11</v>
      </c>
      <c r="N11" s="78" t="s">
        <v>11</v>
      </c>
      <c r="O11" s="79" t="s">
        <v>11</v>
      </c>
      <c r="P11" s="52" t="s">
        <v>11</v>
      </c>
      <c r="Q11" s="8" t="s">
        <v>11</v>
      </c>
      <c r="R11" s="53" t="s">
        <v>11</v>
      </c>
      <c r="S11" s="9" t="s">
        <v>11</v>
      </c>
    </row>
    <row r="12" spans="1:19" ht="31.5" x14ac:dyDescent="0.25">
      <c r="A12" s="10"/>
      <c r="B12" s="11" t="s">
        <v>15</v>
      </c>
      <c r="C12" s="47"/>
      <c r="D12" s="12"/>
      <c r="E12" s="13"/>
      <c r="F12" s="13"/>
      <c r="G12" s="14"/>
      <c r="H12" s="13"/>
      <c r="I12" s="14"/>
      <c r="J12" s="13"/>
      <c r="K12" s="13"/>
      <c r="L12" s="13"/>
      <c r="M12" s="55"/>
      <c r="N12" s="16"/>
      <c r="O12" s="16"/>
      <c r="P12" s="54"/>
      <c r="Q12" s="15"/>
      <c r="R12" s="55"/>
      <c r="S12" s="44"/>
    </row>
    <row r="13" spans="1:19" x14ac:dyDescent="0.25">
      <c r="A13" s="25">
        <v>1</v>
      </c>
      <c r="B13" s="35" t="s">
        <v>12</v>
      </c>
      <c r="C13" s="49">
        <v>1</v>
      </c>
      <c r="D13" s="26">
        <v>10</v>
      </c>
      <c r="E13" s="27">
        <v>3826</v>
      </c>
      <c r="F13" s="61">
        <f>E13*C13</f>
        <v>3826</v>
      </c>
      <c r="G13" s="28"/>
      <c r="H13" s="27"/>
      <c r="I13" s="28">
        <v>50</v>
      </c>
      <c r="J13" s="61">
        <f>F13*I13/100</f>
        <v>1913</v>
      </c>
      <c r="K13" s="27"/>
      <c r="L13" s="27"/>
      <c r="M13" s="36">
        <f>F13*3</f>
        <v>11478</v>
      </c>
      <c r="N13" s="37">
        <f>F13+H13+J13+L13+M13</f>
        <v>17217</v>
      </c>
      <c r="O13" s="37">
        <f>N13*8</f>
        <v>137736</v>
      </c>
      <c r="P13" s="56"/>
      <c r="Q13" s="38">
        <f>F13*8</f>
        <v>30608</v>
      </c>
      <c r="R13" s="57">
        <f>F13*3</f>
        <v>11478</v>
      </c>
      <c r="S13" s="45">
        <f>SUM(O13:R13)</f>
        <v>179822</v>
      </c>
    </row>
    <row r="14" spans="1:19" x14ac:dyDescent="0.25">
      <c r="A14" s="25">
        <v>2</v>
      </c>
      <c r="B14" s="29" t="s">
        <v>16</v>
      </c>
      <c r="C14" s="84">
        <v>4</v>
      </c>
      <c r="D14" s="85">
        <v>9</v>
      </c>
      <c r="E14" s="61">
        <v>3636</v>
      </c>
      <c r="F14" s="61">
        <f>E14*C14</f>
        <v>14544</v>
      </c>
      <c r="G14" s="86"/>
      <c r="H14" s="61"/>
      <c r="I14" s="86">
        <v>50</v>
      </c>
      <c r="J14" s="61">
        <f>F14*I14/100</f>
        <v>7272</v>
      </c>
      <c r="K14" s="61"/>
      <c r="L14" s="61"/>
      <c r="M14" s="57">
        <f>F14*2</f>
        <v>29088</v>
      </c>
      <c r="N14" s="37">
        <f t="shared" ref="N14:N22" si="0">F14+H14+J14+L14+M14</f>
        <v>50904</v>
      </c>
      <c r="O14" s="37">
        <f t="shared" ref="O14:O22" si="1">N14*8</f>
        <v>407232</v>
      </c>
      <c r="P14" s="56">
        <f>F14</f>
        <v>14544</v>
      </c>
      <c r="Q14" s="38">
        <f>F14*5</f>
        <v>72720</v>
      </c>
      <c r="R14" s="57">
        <f>F14*3</f>
        <v>43632</v>
      </c>
      <c r="S14" s="45">
        <f t="shared" ref="S14:S22" si="2">SUM(O14:R14)</f>
        <v>538128</v>
      </c>
    </row>
    <row r="15" spans="1:19" ht="30.75" thickBot="1" x14ac:dyDescent="0.3">
      <c r="A15" s="43">
        <v>3</v>
      </c>
      <c r="B15" s="81" t="s">
        <v>32</v>
      </c>
      <c r="C15" s="51">
        <v>1</v>
      </c>
      <c r="D15" s="40">
        <v>9</v>
      </c>
      <c r="E15" s="41">
        <v>3636</v>
      </c>
      <c r="F15" s="41">
        <f>E15*C15</f>
        <v>3636</v>
      </c>
      <c r="G15" s="42"/>
      <c r="H15" s="41"/>
      <c r="I15" s="42">
        <v>50</v>
      </c>
      <c r="J15" s="27">
        <f>F15*I15/100</f>
        <v>1818</v>
      </c>
      <c r="K15" s="41"/>
      <c r="L15" s="41"/>
      <c r="M15" s="82">
        <f>F15*2</f>
        <v>7272</v>
      </c>
      <c r="N15" s="37">
        <f t="shared" si="0"/>
        <v>12726</v>
      </c>
      <c r="O15" s="66">
        <f t="shared" si="1"/>
        <v>101808</v>
      </c>
      <c r="P15" s="87"/>
      <c r="Q15" s="90">
        <f>F15*5</f>
        <v>18180</v>
      </c>
      <c r="R15" s="36">
        <f>F15*2</f>
        <v>7272</v>
      </c>
      <c r="S15" s="88">
        <f t="shared" si="2"/>
        <v>127260</v>
      </c>
    </row>
    <row r="16" spans="1:19" ht="29.25" x14ac:dyDescent="0.25">
      <c r="A16" s="10"/>
      <c r="B16" s="67" t="s">
        <v>19</v>
      </c>
      <c r="C16" s="47"/>
      <c r="D16" s="12"/>
      <c r="E16" s="13"/>
      <c r="F16" s="64">
        <f t="shared" ref="F16:F18" si="3">E16*C16</f>
        <v>0</v>
      </c>
      <c r="G16" s="14"/>
      <c r="H16" s="13"/>
      <c r="I16" s="14"/>
      <c r="J16" s="13"/>
      <c r="K16" s="13"/>
      <c r="L16" s="13"/>
      <c r="M16" s="55"/>
      <c r="N16" s="37">
        <f t="shared" si="0"/>
        <v>0</v>
      </c>
      <c r="O16" s="83"/>
      <c r="P16" s="54"/>
      <c r="Q16" s="15"/>
      <c r="R16" s="55">
        <f>F16*3</f>
        <v>0</v>
      </c>
      <c r="S16" s="44"/>
    </row>
    <row r="17" spans="1:19" x14ac:dyDescent="0.25">
      <c r="A17" s="31">
        <v>4</v>
      </c>
      <c r="B17" s="29" t="s">
        <v>37</v>
      </c>
      <c r="C17" s="50">
        <v>1</v>
      </c>
      <c r="D17" s="32">
        <v>9</v>
      </c>
      <c r="E17" s="33">
        <v>3636</v>
      </c>
      <c r="F17" s="61">
        <f t="shared" si="3"/>
        <v>3636</v>
      </c>
      <c r="G17" s="34"/>
      <c r="H17" s="33"/>
      <c r="I17" s="34">
        <v>50</v>
      </c>
      <c r="J17" s="61">
        <f>F17*I17/100</f>
        <v>1818</v>
      </c>
      <c r="K17" s="33"/>
      <c r="L17" s="33"/>
      <c r="M17" s="57">
        <f>F17*2</f>
        <v>7272</v>
      </c>
      <c r="N17" s="37">
        <f t="shared" si="0"/>
        <v>12726</v>
      </c>
      <c r="O17" s="37">
        <f>N17*5</f>
        <v>63630</v>
      </c>
      <c r="P17" s="56"/>
      <c r="Q17" s="38">
        <f>F17*5</f>
        <v>18180</v>
      </c>
      <c r="R17" s="57">
        <f>F17*2.5</f>
        <v>9090</v>
      </c>
      <c r="S17" s="45">
        <f t="shared" si="2"/>
        <v>90900</v>
      </c>
    </row>
    <row r="18" spans="1:19" ht="15.75" thickBot="1" x14ac:dyDescent="0.3">
      <c r="A18" s="39">
        <v>5</v>
      </c>
      <c r="B18" s="60" t="s">
        <v>26</v>
      </c>
      <c r="C18" s="51">
        <v>1</v>
      </c>
      <c r="D18" s="40">
        <v>9</v>
      </c>
      <c r="E18" s="41">
        <v>3636</v>
      </c>
      <c r="F18" s="41">
        <f t="shared" si="3"/>
        <v>3636</v>
      </c>
      <c r="G18" s="42"/>
      <c r="H18" s="41"/>
      <c r="I18" s="42">
        <v>50</v>
      </c>
      <c r="J18" s="63">
        <f>F18*I18/100</f>
        <v>1818</v>
      </c>
      <c r="K18" s="41"/>
      <c r="L18" s="41"/>
      <c r="M18" s="59">
        <f>F18*2</f>
        <v>7272</v>
      </c>
      <c r="N18" s="37">
        <f t="shared" si="0"/>
        <v>12726</v>
      </c>
      <c r="O18" s="37">
        <f t="shared" si="1"/>
        <v>101808</v>
      </c>
      <c r="P18" s="58">
        <f>F18</f>
        <v>3636</v>
      </c>
      <c r="Q18" s="89">
        <v>19172</v>
      </c>
      <c r="R18" s="59">
        <f>F18*2.5</f>
        <v>9090</v>
      </c>
      <c r="S18" s="46">
        <f t="shared" si="2"/>
        <v>133706</v>
      </c>
    </row>
    <row r="19" spans="1:19" ht="57.75" x14ac:dyDescent="0.25">
      <c r="A19" s="31"/>
      <c r="B19" s="65" t="s">
        <v>24</v>
      </c>
      <c r="C19" s="32"/>
      <c r="D19" s="32"/>
      <c r="E19" s="33"/>
      <c r="F19" s="27"/>
      <c r="G19" s="34"/>
      <c r="H19" s="33"/>
      <c r="I19" s="34"/>
      <c r="J19" s="33"/>
      <c r="K19" s="33"/>
      <c r="L19" s="33"/>
      <c r="M19" s="62"/>
      <c r="N19" s="37">
        <f t="shared" si="0"/>
        <v>0</v>
      </c>
      <c r="O19" s="94"/>
      <c r="P19" s="68"/>
      <c r="Q19" s="62"/>
      <c r="R19" s="69"/>
      <c r="S19" s="70"/>
    </row>
    <row r="20" spans="1:19" ht="30" x14ac:dyDescent="0.25">
      <c r="A20" s="31">
        <v>6</v>
      </c>
      <c r="B20" s="29" t="s">
        <v>25</v>
      </c>
      <c r="C20" s="32">
        <v>0.5</v>
      </c>
      <c r="D20" s="32">
        <v>9</v>
      </c>
      <c r="E20" s="33">
        <v>3636</v>
      </c>
      <c r="F20" s="61">
        <f>E20*C20</f>
        <v>1818</v>
      </c>
      <c r="G20" s="34"/>
      <c r="H20" s="33"/>
      <c r="I20" s="34">
        <v>50</v>
      </c>
      <c r="J20" s="61">
        <f t="shared" ref="J20:J22" si="4">F20*I20/100</f>
        <v>909</v>
      </c>
      <c r="K20" s="33"/>
      <c r="L20" s="33"/>
      <c r="M20" s="38">
        <f>F20*2</f>
        <v>3636</v>
      </c>
      <c r="N20" s="37">
        <f t="shared" si="0"/>
        <v>6363</v>
      </c>
      <c r="O20" s="37">
        <f t="shared" si="1"/>
        <v>50904</v>
      </c>
      <c r="P20" s="56"/>
      <c r="Q20" s="38">
        <f>F20*5</f>
        <v>9090</v>
      </c>
      <c r="R20" s="57">
        <f>F20*2</f>
        <v>3636</v>
      </c>
      <c r="S20" s="45">
        <f t="shared" si="2"/>
        <v>63630</v>
      </c>
    </row>
    <row r="21" spans="1:19" ht="30" x14ac:dyDescent="0.25">
      <c r="A21" s="31">
        <v>7</v>
      </c>
      <c r="B21" s="29" t="s">
        <v>29</v>
      </c>
      <c r="C21" s="32">
        <v>0.5</v>
      </c>
      <c r="D21" s="32">
        <v>9</v>
      </c>
      <c r="E21" s="33">
        <v>3636</v>
      </c>
      <c r="F21" s="61">
        <f>E21*C21</f>
        <v>1818</v>
      </c>
      <c r="G21" s="34"/>
      <c r="H21" s="33"/>
      <c r="I21" s="34">
        <v>50</v>
      </c>
      <c r="J21" s="61">
        <f t="shared" si="4"/>
        <v>909</v>
      </c>
      <c r="K21" s="33"/>
      <c r="L21" s="33"/>
      <c r="M21" s="38">
        <f>F21*2</f>
        <v>3636</v>
      </c>
      <c r="N21" s="37">
        <f t="shared" si="0"/>
        <v>6363</v>
      </c>
      <c r="O21" s="37">
        <f t="shared" si="1"/>
        <v>50904</v>
      </c>
      <c r="P21" s="56"/>
      <c r="Q21" s="38">
        <f>F21*5</f>
        <v>9090</v>
      </c>
      <c r="R21" s="57">
        <f t="shared" ref="R21:R22" si="5">F21*2</f>
        <v>3636</v>
      </c>
      <c r="S21" s="45">
        <f t="shared" si="2"/>
        <v>63630</v>
      </c>
    </row>
    <row r="22" spans="1:19" ht="15.75" thickBot="1" x14ac:dyDescent="0.3">
      <c r="A22" s="31">
        <v>8</v>
      </c>
      <c r="B22" s="29" t="s">
        <v>27</v>
      </c>
      <c r="C22" s="32">
        <v>1</v>
      </c>
      <c r="D22" s="32">
        <v>5</v>
      </c>
      <c r="E22" s="33">
        <v>2859</v>
      </c>
      <c r="F22" s="27">
        <f>E22*C22</f>
        <v>2859</v>
      </c>
      <c r="G22" s="34"/>
      <c r="H22" s="33"/>
      <c r="I22" s="34">
        <v>50</v>
      </c>
      <c r="J22" s="61">
        <f t="shared" si="4"/>
        <v>1429.5</v>
      </c>
      <c r="K22" s="33"/>
      <c r="L22" s="33"/>
      <c r="M22" s="38">
        <f>F22*2</f>
        <v>5718</v>
      </c>
      <c r="N22" s="37">
        <f t="shared" si="0"/>
        <v>10006.5</v>
      </c>
      <c r="O22" s="66">
        <f t="shared" si="1"/>
        <v>80052</v>
      </c>
      <c r="P22" s="58">
        <f>F22</f>
        <v>2859</v>
      </c>
      <c r="Q22" s="89">
        <f>F22*5</f>
        <v>14295</v>
      </c>
      <c r="R22" s="59">
        <f t="shared" si="5"/>
        <v>5718</v>
      </c>
      <c r="S22" s="46">
        <f t="shared" si="2"/>
        <v>102924</v>
      </c>
    </row>
    <row r="23" spans="1:19" ht="15.75" thickBot="1" x14ac:dyDescent="0.3">
      <c r="A23" s="17"/>
      <c r="B23" s="18" t="s">
        <v>13</v>
      </c>
      <c r="C23" s="19">
        <f>SUM(C12:C22)</f>
        <v>10</v>
      </c>
      <c r="D23" s="19"/>
      <c r="E23" s="20">
        <f>SUM(E12:E22)</f>
        <v>28501</v>
      </c>
      <c r="F23" s="20">
        <f>SUM(F12:F22)</f>
        <v>35773</v>
      </c>
      <c r="G23" s="20"/>
      <c r="H23" s="20">
        <f t="shared" ref="H23:M23" si="6">SUM(H12:H22)</f>
        <v>0</v>
      </c>
      <c r="I23" s="20"/>
      <c r="J23" s="20">
        <f t="shared" si="6"/>
        <v>17886.5</v>
      </c>
      <c r="K23" s="20">
        <f t="shared" si="6"/>
        <v>0</v>
      </c>
      <c r="L23" s="20">
        <f t="shared" si="6"/>
        <v>0</v>
      </c>
      <c r="M23" s="20">
        <f t="shared" si="6"/>
        <v>75372</v>
      </c>
      <c r="N23" s="20">
        <f>SUM(N12:N22)</f>
        <v>129031.5</v>
      </c>
      <c r="O23" s="20">
        <f>SUM(O12:O22)</f>
        <v>994074</v>
      </c>
      <c r="P23" s="91">
        <f t="shared" ref="P23:R23" si="7">SUM(P13:P22)</f>
        <v>21039</v>
      </c>
      <c r="Q23" s="92">
        <f t="shared" si="7"/>
        <v>191335</v>
      </c>
      <c r="R23" s="93">
        <f t="shared" si="7"/>
        <v>93552</v>
      </c>
      <c r="S23" s="93">
        <f>SUM(S13:S22)</f>
        <v>1300000</v>
      </c>
    </row>
    <row r="24" spans="1:19" x14ac:dyDescent="0.25">
      <c r="A24" s="1"/>
      <c r="B24" s="2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9" x14ac:dyDescent="0.25">
      <c r="A25" s="1"/>
      <c r="B25" s="2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9" ht="24.75" customHeight="1" x14ac:dyDescent="0.25">
      <c r="B26" s="22"/>
      <c r="C26" s="4" t="s">
        <v>43</v>
      </c>
      <c r="D26" s="4"/>
      <c r="E26" s="1"/>
      <c r="F26" s="1"/>
      <c r="G26" s="1"/>
      <c r="H26" s="1"/>
      <c r="I26" s="1"/>
      <c r="J26" s="23"/>
      <c r="K26" s="1"/>
      <c r="L26" s="4" t="s">
        <v>47</v>
      </c>
      <c r="M26" s="1"/>
    </row>
    <row r="27" spans="1:19" x14ac:dyDescent="0.25">
      <c r="B27" s="22"/>
    </row>
    <row r="28" spans="1:19" x14ac:dyDescent="0.25">
      <c r="B28" s="22"/>
      <c r="P28" t="s">
        <v>23</v>
      </c>
    </row>
    <row r="29" spans="1:19" x14ac:dyDescent="0.25">
      <c r="B29" s="22"/>
    </row>
    <row r="30" spans="1:19" x14ac:dyDescent="0.25">
      <c r="B30" s="22"/>
    </row>
    <row r="31" spans="1:19" x14ac:dyDescent="0.25">
      <c r="B31" s="22"/>
    </row>
    <row r="32" spans="1:19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</sheetData>
  <mergeCells count="19">
    <mergeCell ref="A9:A10"/>
    <mergeCell ref="B9:B10"/>
    <mergeCell ref="C9:C10"/>
    <mergeCell ref="E9:E10"/>
    <mergeCell ref="G9:J9"/>
    <mergeCell ref="D9:D10"/>
    <mergeCell ref="F9:F10"/>
    <mergeCell ref="G10:H10"/>
    <mergeCell ref="I10:J10"/>
    <mergeCell ref="B8:Q8"/>
    <mergeCell ref="P9:P10"/>
    <mergeCell ref="Q9:Q10"/>
    <mergeCell ref="R9:R10"/>
    <mergeCell ref="S9:S10"/>
    <mergeCell ref="M9:M10"/>
    <mergeCell ref="N9:N10"/>
    <mergeCell ref="O9:O10"/>
    <mergeCell ref="K10:L10"/>
    <mergeCell ref="K9:L9"/>
  </mergeCells>
  <pageMargins left="0.9055118110236221" right="0.70866141732283472" top="0.55118110236220474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9"/>
  <sheetViews>
    <sheetView tabSelected="1" zoomScaleNormal="100" workbookViewId="0">
      <selection activeCell="J27" sqref="J27"/>
    </sheetView>
  </sheetViews>
  <sheetFormatPr defaultRowHeight="15" x14ac:dyDescent="0.25"/>
  <cols>
    <col min="1" max="1" width="4" customWidth="1"/>
    <col min="2" max="2" width="20.5703125" customWidth="1"/>
    <col min="3" max="4" width="4.42578125" customWidth="1"/>
    <col min="5" max="5" width="8.42578125" customWidth="1"/>
    <col min="6" max="6" width="8.7109375" customWidth="1"/>
    <col min="7" max="7" width="4.140625" customWidth="1"/>
    <col min="8" max="8" width="4.85546875" customWidth="1"/>
    <col min="9" max="9" width="4" customWidth="1"/>
    <col min="10" max="10" width="8.28515625" customWidth="1"/>
    <col min="11" max="11" width="6.28515625" customWidth="1"/>
    <col min="12" max="12" width="6.140625" customWidth="1"/>
    <col min="13" max="13" width="8.28515625" customWidth="1"/>
    <col min="14" max="14" width="9.5703125" customWidth="1"/>
    <col min="15" max="15" width="10.42578125" customWidth="1"/>
    <col min="16" max="16" width="8.140625" customWidth="1"/>
    <col min="17" max="17" width="9.42578125" customWidth="1"/>
    <col min="18" max="18" width="8.42578125" customWidth="1"/>
    <col min="19" max="19" width="10.7109375" customWidth="1"/>
  </cols>
  <sheetData>
    <row r="2" spans="1:19" x14ac:dyDescent="0.25">
      <c r="N2" s="1" t="s">
        <v>48</v>
      </c>
    </row>
    <row r="5" spans="1:19" ht="18.75" x14ac:dyDescent="0.3">
      <c r="A5" s="1"/>
      <c r="B5" s="1"/>
      <c r="E5" s="30" t="s">
        <v>18</v>
      </c>
      <c r="F5" s="30"/>
      <c r="G5" s="1"/>
      <c r="H5" s="1"/>
      <c r="I5" s="1"/>
      <c r="J5" s="1"/>
      <c r="K5" s="1"/>
      <c r="L5" s="1"/>
      <c r="M5" s="1"/>
      <c r="N5" s="1"/>
    </row>
    <row r="6" spans="1:19" ht="19.5" customHeight="1" x14ac:dyDescent="0.35">
      <c r="A6" s="1"/>
      <c r="B6" s="24" t="s">
        <v>14</v>
      </c>
      <c r="C6" s="2"/>
      <c r="D6" s="2"/>
      <c r="G6" s="1"/>
      <c r="H6" s="1"/>
      <c r="I6" s="1"/>
      <c r="J6" s="1"/>
      <c r="K6" s="1"/>
      <c r="L6" s="1"/>
      <c r="M6" s="1"/>
      <c r="N6" s="1"/>
    </row>
    <row r="7" spans="1:19" ht="19.5" customHeight="1" x14ac:dyDescent="0.25">
      <c r="A7" s="1"/>
      <c r="B7" s="1"/>
      <c r="C7" s="1"/>
      <c r="D7" s="1"/>
      <c r="E7" s="3" t="s">
        <v>44</v>
      </c>
      <c r="I7" s="1"/>
      <c r="J7" s="1"/>
      <c r="K7" s="1"/>
      <c r="L7" s="1"/>
      <c r="M7" s="1"/>
      <c r="N7" s="1"/>
    </row>
    <row r="8" spans="1:19" ht="15.75" thickBot="1" x14ac:dyDescent="0.3">
      <c r="A8" s="1"/>
      <c r="B8" s="146" t="s">
        <v>39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pans="1:19" ht="15.75" thickBot="1" x14ac:dyDescent="0.3">
      <c r="A9" s="1"/>
      <c r="B9" s="1"/>
      <c r="C9" s="3" t="s">
        <v>0</v>
      </c>
      <c r="D9" s="3"/>
      <c r="G9" s="1"/>
      <c r="H9" s="1"/>
      <c r="I9" s="1"/>
    </row>
    <row r="10" spans="1:19" ht="15" customHeight="1" x14ac:dyDescent="0.25">
      <c r="A10" s="154" t="s">
        <v>1</v>
      </c>
      <c r="B10" s="171" t="s">
        <v>2</v>
      </c>
      <c r="C10" s="173" t="s">
        <v>3</v>
      </c>
      <c r="D10" s="174" t="s">
        <v>17</v>
      </c>
      <c r="E10" s="167" t="s">
        <v>4</v>
      </c>
      <c r="F10" s="167" t="s">
        <v>28</v>
      </c>
      <c r="G10" s="169" t="s">
        <v>30</v>
      </c>
      <c r="H10" s="169"/>
      <c r="I10" s="169"/>
      <c r="J10" s="169"/>
      <c r="K10" s="156" t="s">
        <v>5</v>
      </c>
      <c r="L10" s="162"/>
      <c r="M10" s="156" t="s">
        <v>6</v>
      </c>
      <c r="N10" s="158" t="s">
        <v>7</v>
      </c>
      <c r="O10" s="158" t="s">
        <v>40</v>
      </c>
      <c r="P10" s="154" t="s">
        <v>20</v>
      </c>
      <c r="Q10" s="152" t="s">
        <v>42</v>
      </c>
      <c r="R10" s="152" t="s">
        <v>22</v>
      </c>
      <c r="S10" s="154" t="s">
        <v>41</v>
      </c>
    </row>
    <row r="11" spans="1:19" ht="72" customHeight="1" thickBot="1" x14ac:dyDescent="0.3">
      <c r="A11" s="155"/>
      <c r="B11" s="172"/>
      <c r="C11" s="149"/>
      <c r="D11" s="175"/>
      <c r="E11" s="168"/>
      <c r="F11" s="168"/>
      <c r="G11" s="170" t="s">
        <v>8</v>
      </c>
      <c r="H11" s="170"/>
      <c r="I11" s="170" t="s">
        <v>38</v>
      </c>
      <c r="J11" s="170"/>
      <c r="K11" s="160" t="s">
        <v>9</v>
      </c>
      <c r="L11" s="161"/>
      <c r="M11" s="157"/>
      <c r="N11" s="159"/>
      <c r="O11" s="159"/>
      <c r="P11" s="155"/>
      <c r="Q11" s="153"/>
      <c r="R11" s="153"/>
      <c r="S11" s="155"/>
    </row>
    <row r="12" spans="1:19" ht="15.75" thickBot="1" x14ac:dyDescent="0.3">
      <c r="A12" s="5"/>
      <c r="B12" s="48"/>
      <c r="C12" s="7"/>
      <c r="D12" s="6"/>
      <c r="E12" s="75"/>
      <c r="F12" s="75"/>
      <c r="G12" s="76" t="s">
        <v>10</v>
      </c>
      <c r="H12" s="76" t="s">
        <v>11</v>
      </c>
      <c r="I12" s="76" t="s">
        <v>10</v>
      </c>
      <c r="J12" s="76" t="s">
        <v>11</v>
      </c>
      <c r="K12" s="76" t="s">
        <v>10</v>
      </c>
      <c r="L12" s="76" t="s">
        <v>11</v>
      </c>
      <c r="M12" s="77" t="s">
        <v>11</v>
      </c>
      <c r="N12" s="78" t="s">
        <v>11</v>
      </c>
      <c r="O12" s="79" t="s">
        <v>11</v>
      </c>
      <c r="P12" s="52" t="s">
        <v>11</v>
      </c>
      <c r="Q12" s="8" t="s">
        <v>11</v>
      </c>
      <c r="R12" s="53" t="s">
        <v>11</v>
      </c>
      <c r="S12" s="9" t="s">
        <v>11</v>
      </c>
    </row>
    <row r="13" spans="1:19" ht="31.5" x14ac:dyDescent="0.25">
      <c r="A13" s="10"/>
      <c r="B13" s="11" t="s">
        <v>15</v>
      </c>
      <c r="C13" s="47"/>
      <c r="D13" s="12"/>
      <c r="E13" s="13"/>
      <c r="F13" s="13"/>
      <c r="G13" s="14"/>
      <c r="H13" s="13"/>
      <c r="I13" s="14"/>
      <c r="J13" s="13"/>
      <c r="K13" s="13"/>
      <c r="L13" s="13"/>
      <c r="M13" s="55"/>
      <c r="N13" s="16"/>
      <c r="O13" s="16"/>
      <c r="P13" s="54"/>
      <c r="Q13" s="15"/>
      <c r="R13" s="55"/>
      <c r="S13" s="44"/>
    </row>
    <row r="14" spans="1:19" x14ac:dyDescent="0.25">
      <c r="A14" s="25">
        <v>1</v>
      </c>
      <c r="B14" s="35" t="s">
        <v>12</v>
      </c>
      <c r="C14" s="49">
        <v>1</v>
      </c>
      <c r="D14" s="26">
        <v>10</v>
      </c>
      <c r="E14" s="27">
        <v>4050</v>
      </c>
      <c r="F14" s="61">
        <f>E14*C14</f>
        <v>4050</v>
      </c>
      <c r="G14" s="28"/>
      <c r="H14" s="27"/>
      <c r="I14" s="28">
        <v>50</v>
      </c>
      <c r="J14" s="61">
        <f>F14*I14/100</f>
        <v>2025</v>
      </c>
      <c r="K14" s="27"/>
      <c r="L14" s="27"/>
      <c r="M14" s="36">
        <f>F14*3.25</f>
        <v>13162.5</v>
      </c>
      <c r="N14" s="37">
        <f>F14+H14+J14+L14+M14</f>
        <v>19237.5</v>
      </c>
      <c r="O14" s="37">
        <f>N14*4</f>
        <v>76950</v>
      </c>
      <c r="P14" s="56">
        <f>F14</f>
        <v>4050</v>
      </c>
      <c r="Q14" s="38">
        <v>14799.25</v>
      </c>
      <c r="R14" s="57">
        <f>F14*1</f>
        <v>4050</v>
      </c>
      <c r="S14" s="45">
        <f>SUM(O14:R14)</f>
        <v>99849.25</v>
      </c>
    </row>
    <row r="15" spans="1:19" x14ac:dyDescent="0.25">
      <c r="A15" s="25">
        <v>2</v>
      </c>
      <c r="B15" s="29" t="s">
        <v>16</v>
      </c>
      <c r="C15" s="84">
        <v>4</v>
      </c>
      <c r="D15" s="85">
        <v>9</v>
      </c>
      <c r="E15" s="61">
        <v>3849</v>
      </c>
      <c r="F15" s="61">
        <f>E15*C15</f>
        <v>15396</v>
      </c>
      <c r="G15" s="86"/>
      <c r="H15" s="61"/>
      <c r="I15" s="86">
        <v>50</v>
      </c>
      <c r="J15" s="61">
        <f>F15*I15/100</f>
        <v>7698</v>
      </c>
      <c r="K15" s="61"/>
      <c r="L15" s="61"/>
      <c r="M15" s="57">
        <f>F15*2</f>
        <v>30792</v>
      </c>
      <c r="N15" s="37">
        <f t="shared" ref="N15:N24" si="0">F15+H15+J15+L15+M15</f>
        <v>53886</v>
      </c>
      <c r="O15" s="37">
        <f t="shared" ref="O15:O24" si="1">N15*4</f>
        <v>215544</v>
      </c>
      <c r="P15" s="56"/>
      <c r="Q15" s="38">
        <f>F15*3.5</f>
        <v>53886</v>
      </c>
      <c r="R15" s="57">
        <f>F15*1</f>
        <v>15396</v>
      </c>
      <c r="S15" s="45">
        <f t="shared" ref="S15:S24" si="2">SUM(O15:R15)</f>
        <v>284826</v>
      </c>
    </row>
    <row r="16" spans="1:19" ht="30.75" thickBot="1" x14ac:dyDescent="0.3">
      <c r="A16" s="43">
        <v>3</v>
      </c>
      <c r="B16" s="81" t="s">
        <v>32</v>
      </c>
      <c r="C16" s="96">
        <v>1</v>
      </c>
      <c r="D16" s="97">
        <v>9</v>
      </c>
      <c r="E16" s="98">
        <v>3849</v>
      </c>
      <c r="F16" s="98">
        <f>E16*C16</f>
        <v>3849</v>
      </c>
      <c r="G16" s="99"/>
      <c r="H16" s="98"/>
      <c r="I16" s="99">
        <v>50</v>
      </c>
      <c r="J16" s="100">
        <f>F16*I16/100</f>
        <v>1924.5</v>
      </c>
      <c r="K16" s="98"/>
      <c r="L16" s="98"/>
      <c r="M16" s="101">
        <f>F16*2</f>
        <v>7698</v>
      </c>
      <c r="N16" s="102">
        <f t="shared" si="0"/>
        <v>13471.5</v>
      </c>
      <c r="O16" s="102">
        <f t="shared" si="1"/>
        <v>53886</v>
      </c>
      <c r="P16" s="103">
        <f>F16</f>
        <v>3849</v>
      </c>
      <c r="Q16" s="104">
        <f>F16*3.5</f>
        <v>13471.5</v>
      </c>
      <c r="R16" s="105">
        <f>F16*1</f>
        <v>3849</v>
      </c>
      <c r="S16" s="106">
        <f t="shared" si="2"/>
        <v>75055.5</v>
      </c>
    </row>
    <row r="17" spans="1:19" ht="29.25" x14ac:dyDescent="0.25">
      <c r="A17" s="10"/>
      <c r="B17" s="67" t="s">
        <v>19</v>
      </c>
      <c r="C17" s="107"/>
      <c r="D17" s="108"/>
      <c r="E17" s="109"/>
      <c r="F17" s="110">
        <f t="shared" ref="F17:F20" si="3">E17*C17</f>
        <v>0</v>
      </c>
      <c r="G17" s="111"/>
      <c r="H17" s="109"/>
      <c r="I17" s="111"/>
      <c r="J17" s="109"/>
      <c r="K17" s="109"/>
      <c r="L17" s="109"/>
      <c r="M17" s="112"/>
      <c r="N17" s="113">
        <f t="shared" si="0"/>
        <v>0</v>
      </c>
      <c r="O17" s="113">
        <f t="shared" si="1"/>
        <v>0</v>
      </c>
      <c r="P17" s="114"/>
      <c r="Q17" s="115">
        <f t="shared" ref="Q17" si="4">F17*4</f>
        <v>0</v>
      </c>
      <c r="R17" s="112">
        <f t="shared" ref="R17:R18" si="5">F17*1</f>
        <v>0</v>
      </c>
      <c r="S17" s="116"/>
    </row>
    <row r="18" spans="1:19" x14ac:dyDescent="0.25">
      <c r="A18" s="31">
        <v>4</v>
      </c>
      <c r="B18" s="29" t="s">
        <v>31</v>
      </c>
      <c r="C18" s="117">
        <v>1</v>
      </c>
      <c r="D18" s="118">
        <v>5</v>
      </c>
      <c r="E18" s="119">
        <v>3026</v>
      </c>
      <c r="F18" s="120">
        <f t="shared" si="3"/>
        <v>3026</v>
      </c>
      <c r="G18" s="121"/>
      <c r="H18" s="119"/>
      <c r="I18" s="121">
        <v>50</v>
      </c>
      <c r="J18" s="120">
        <f>F18*I18/100</f>
        <v>1513</v>
      </c>
      <c r="K18" s="119"/>
      <c r="L18" s="119"/>
      <c r="M18" s="122">
        <f>F18*2</f>
        <v>6052</v>
      </c>
      <c r="N18" s="123">
        <f t="shared" si="0"/>
        <v>10591</v>
      </c>
      <c r="O18" s="123">
        <f t="shared" si="1"/>
        <v>42364</v>
      </c>
      <c r="P18" s="124">
        <f>F18</f>
        <v>3026</v>
      </c>
      <c r="Q18" s="104">
        <f>F18*3.5</f>
        <v>10591</v>
      </c>
      <c r="R18" s="122">
        <f t="shared" si="5"/>
        <v>3026</v>
      </c>
      <c r="S18" s="125">
        <f t="shared" si="2"/>
        <v>59007</v>
      </c>
    </row>
    <row r="19" spans="1:19" x14ac:dyDescent="0.25">
      <c r="A19" s="95">
        <v>5</v>
      </c>
      <c r="B19" s="29" t="s">
        <v>26</v>
      </c>
      <c r="C19" s="126">
        <v>1</v>
      </c>
      <c r="D19" s="127">
        <v>9</v>
      </c>
      <c r="E19" s="120">
        <v>3849</v>
      </c>
      <c r="F19" s="120">
        <f t="shared" ref="F19" si="6">E19*C19</f>
        <v>3849</v>
      </c>
      <c r="G19" s="128"/>
      <c r="H19" s="120"/>
      <c r="I19" s="128">
        <v>50</v>
      </c>
      <c r="J19" s="120">
        <f>F19*I19/100</f>
        <v>1924.5</v>
      </c>
      <c r="K19" s="120"/>
      <c r="L19" s="120"/>
      <c r="M19" s="122">
        <f>F19*2</f>
        <v>7698</v>
      </c>
      <c r="N19" s="129">
        <f t="shared" ref="N19" si="7">F19+H19+J19+L19+M19</f>
        <v>13471.5</v>
      </c>
      <c r="O19" s="129">
        <f t="shared" ref="O19" si="8">N19*4</f>
        <v>53886</v>
      </c>
      <c r="P19" s="130"/>
      <c r="Q19" s="104">
        <f>F19*3.75</f>
        <v>14433.75</v>
      </c>
      <c r="R19" s="122">
        <f t="shared" ref="R19" si="9">F19*1</f>
        <v>3849</v>
      </c>
      <c r="S19" s="125">
        <f t="shared" ref="S19" si="10">SUM(O19:R19)</f>
        <v>72168.75</v>
      </c>
    </row>
    <row r="20" spans="1:19" ht="15.75" thickBot="1" x14ac:dyDescent="0.3">
      <c r="A20" s="39">
        <v>6</v>
      </c>
      <c r="B20" s="60" t="s">
        <v>45</v>
      </c>
      <c r="C20" s="96">
        <v>1</v>
      </c>
      <c r="D20" s="97">
        <v>5</v>
      </c>
      <c r="E20" s="98">
        <v>3026</v>
      </c>
      <c r="F20" s="98">
        <f t="shared" si="3"/>
        <v>3026</v>
      </c>
      <c r="G20" s="99"/>
      <c r="H20" s="98"/>
      <c r="I20" s="99"/>
      <c r="J20" s="98"/>
      <c r="K20" s="98"/>
      <c r="L20" s="98"/>
      <c r="M20" s="101">
        <f>F20*4</f>
        <v>12104</v>
      </c>
      <c r="N20" s="131">
        <f t="shared" si="0"/>
        <v>15130</v>
      </c>
      <c r="O20" s="131">
        <f>N20*1.15</f>
        <v>17399.5</v>
      </c>
      <c r="P20" s="132"/>
      <c r="Q20" s="133">
        <f>E20*1</f>
        <v>3026</v>
      </c>
      <c r="R20" s="101"/>
      <c r="S20" s="134">
        <f t="shared" si="2"/>
        <v>20425.5</v>
      </c>
    </row>
    <row r="21" spans="1:19" ht="57.75" x14ac:dyDescent="0.25">
      <c r="A21" s="31"/>
      <c r="B21" s="65" t="s">
        <v>24</v>
      </c>
      <c r="C21" s="118"/>
      <c r="D21" s="118"/>
      <c r="E21" s="119"/>
      <c r="F21" s="100"/>
      <c r="G21" s="121"/>
      <c r="H21" s="119"/>
      <c r="I21" s="121"/>
      <c r="J21" s="119"/>
      <c r="K21" s="119"/>
      <c r="L21" s="119"/>
      <c r="M21" s="135"/>
      <c r="N21" s="136"/>
      <c r="O21" s="136"/>
      <c r="P21" s="137"/>
      <c r="Q21" s="135"/>
      <c r="R21" s="138"/>
      <c r="S21" s="139"/>
    </row>
    <row r="22" spans="1:19" ht="30" x14ac:dyDescent="0.25">
      <c r="A22" s="31">
        <v>7</v>
      </c>
      <c r="B22" s="29" t="s">
        <v>25</v>
      </c>
      <c r="C22" s="118">
        <v>0.5</v>
      </c>
      <c r="D22" s="118">
        <v>9</v>
      </c>
      <c r="E22" s="119">
        <v>3849</v>
      </c>
      <c r="F22" s="120">
        <f>E22*C22</f>
        <v>1924.5</v>
      </c>
      <c r="G22" s="121"/>
      <c r="H22" s="119"/>
      <c r="I22" s="121">
        <v>50</v>
      </c>
      <c r="J22" s="120">
        <f>F22*I22/100</f>
        <v>962.25</v>
      </c>
      <c r="K22" s="119"/>
      <c r="L22" s="119"/>
      <c r="M22" s="104">
        <f>F22*2</f>
        <v>3849</v>
      </c>
      <c r="N22" s="123">
        <f t="shared" si="0"/>
        <v>6735.75</v>
      </c>
      <c r="O22" s="123">
        <f t="shared" si="1"/>
        <v>26943</v>
      </c>
      <c r="P22" s="124">
        <f>F22</f>
        <v>1924.5</v>
      </c>
      <c r="Q22" s="104">
        <f>F22*3.5</f>
        <v>6735.75</v>
      </c>
      <c r="R22" s="122">
        <f>F22*2</f>
        <v>3849</v>
      </c>
      <c r="S22" s="125">
        <f t="shared" si="2"/>
        <v>39452.25</v>
      </c>
    </row>
    <row r="23" spans="1:19" ht="30" x14ac:dyDescent="0.25">
      <c r="A23" s="31">
        <v>8</v>
      </c>
      <c r="B23" s="29" t="s">
        <v>29</v>
      </c>
      <c r="C23" s="118">
        <v>0.5</v>
      </c>
      <c r="D23" s="118">
        <v>9</v>
      </c>
      <c r="E23" s="119">
        <v>3849</v>
      </c>
      <c r="F23" s="120">
        <f>E23*C23</f>
        <v>1924.5</v>
      </c>
      <c r="G23" s="121"/>
      <c r="H23" s="119"/>
      <c r="I23" s="121">
        <v>50</v>
      </c>
      <c r="J23" s="120">
        <f>F23*I23/100</f>
        <v>962.25</v>
      </c>
      <c r="K23" s="119"/>
      <c r="L23" s="119"/>
      <c r="M23" s="104">
        <f>F23*2</f>
        <v>3849</v>
      </c>
      <c r="N23" s="123">
        <f t="shared" si="0"/>
        <v>6735.75</v>
      </c>
      <c r="O23" s="123">
        <f t="shared" si="1"/>
        <v>26943</v>
      </c>
      <c r="P23" s="124">
        <f>F23</f>
        <v>1924.5</v>
      </c>
      <c r="Q23" s="104">
        <f>F23*3.5</f>
        <v>6735.75</v>
      </c>
      <c r="R23" s="122">
        <f t="shared" ref="R23:R24" si="11">F23*2</f>
        <v>3849</v>
      </c>
      <c r="S23" s="125">
        <f t="shared" si="2"/>
        <v>39452.25</v>
      </c>
    </row>
    <row r="24" spans="1:19" ht="15.75" thickBot="1" x14ac:dyDescent="0.3">
      <c r="A24" s="25">
        <v>9</v>
      </c>
      <c r="B24" s="35" t="s">
        <v>27</v>
      </c>
      <c r="C24" s="140">
        <v>1</v>
      </c>
      <c r="D24" s="140">
        <v>5</v>
      </c>
      <c r="E24" s="119">
        <v>3026</v>
      </c>
      <c r="F24" s="100">
        <f>E24*C24</f>
        <v>3026</v>
      </c>
      <c r="G24" s="121"/>
      <c r="H24" s="119"/>
      <c r="I24" s="121">
        <v>50</v>
      </c>
      <c r="J24" s="120">
        <f>F24*I24/100</f>
        <v>1513</v>
      </c>
      <c r="K24" s="119"/>
      <c r="L24" s="119"/>
      <c r="M24" s="104">
        <f>F24*2</f>
        <v>6052</v>
      </c>
      <c r="N24" s="123">
        <f t="shared" si="0"/>
        <v>10591</v>
      </c>
      <c r="O24" s="123">
        <f t="shared" si="1"/>
        <v>42364</v>
      </c>
      <c r="P24" s="132"/>
      <c r="Q24" s="104">
        <f>F24*3.75</f>
        <v>11347.5</v>
      </c>
      <c r="R24" s="122">
        <f t="shared" si="11"/>
        <v>6052</v>
      </c>
      <c r="S24" s="106">
        <f t="shared" si="2"/>
        <v>59763.5</v>
      </c>
    </row>
    <row r="25" spans="1:19" ht="15.75" thickBot="1" x14ac:dyDescent="0.3">
      <c r="A25" s="17"/>
      <c r="B25" s="18" t="s">
        <v>13</v>
      </c>
      <c r="C25" s="141">
        <f>SUM(C13:C24)</f>
        <v>11</v>
      </c>
      <c r="D25" s="141"/>
      <c r="E25" s="142">
        <f>SUM(E13:E24)</f>
        <v>32373</v>
      </c>
      <c r="F25" s="142">
        <f>SUM(F13:F24)</f>
        <v>40071</v>
      </c>
      <c r="G25" s="142"/>
      <c r="H25" s="142">
        <f t="shared" ref="H25:M25" si="12">SUM(H13:H24)</f>
        <v>0</v>
      </c>
      <c r="I25" s="142"/>
      <c r="J25" s="142">
        <f t="shared" si="12"/>
        <v>18522.5</v>
      </c>
      <c r="K25" s="142">
        <f t="shared" si="12"/>
        <v>0</v>
      </c>
      <c r="L25" s="142">
        <f t="shared" si="12"/>
        <v>0</v>
      </c>
      <c r="M25" s="142">
        <f t="shared" si="12"/>
        <v>91256.5</v>
      </c>
      <c r="N25" s="142">
        <f>SUM(N13:N24)</f>
        <v>149850</v>
      </c>
      <c r="O25" s="142">
        <f>SUM(O13:O24)</f>
        <v>556279.5</v>
      </c>
      <c r="P25" s="143">
        <f t="shared" ref="P25:R25" si="13">SUM(P14:P24)</f>
        <v>14774</v>
      </c>
      <c r="Q25" s="144">
        <f t="shared" si="13"/>
        <v>135026.5</v>
      </c>
      <c r="R25" s="145">
        <f t="shared" si="13"/>
        <v>43920</v>
      </c>
      <c r="S25" s="145">
        <f>SUM(S14:S24)</f>
        <v>750000</v>
      </c>
    </row>
    <row r="26" spans="1:19" x14ac:dyDescent="0.25">
      <c r="A26" s="1"/>
      <c r="B26" s="21"/>
      <c r="C26" s="1"/>
      <c r="D26" s="1"/>
      <c r="E26" s="1"/>
      <c r="F26" s="1"/>
      <c r="G26" s="1"/>
      <c r="H26" s="1"/>
      <c r="I26" s="1"/>
    </row>
    <row r="27" spans="1:19" x14ac:dyDescent="0.25">
      <c r="A27" s="1"/>
      <c r="B27" s="21"/>
      <c r="C27" s="1"/>
      <c r="D27" s="1"/>
      <c r="E27" s="1"/>
      <c r="F27" s="1"/>
      <c r="G27" s="1"/>
      <c r="H27" s="1"/>
      <c r="I27" s="80"/>
    </row>
    <row r="28" spans="1:19" ht="15.75" x14ac:dyDescent="0.25">
      <c r="B28" s="4" t="s">
        <v>43</v>
      </c>
      <c r="D28" s="4"/>
      <c r="E28" s="1"/>
      <c r="F28" s="1"/>
      <c r="G28" s="1"/>
      <c r="H28" s="1" t="s">
        <v>47</v>
      </c>
    </row>
    <row r="29" spans="1:19" x14ac:dyDescent="0.25">
      <c r="B29" s="22"/>
    </row>
    <row r="30" spans="1:19" x14ac:dyDescent="0.25">
      <c r="B30" s="22"/>
    </row>
    <row r="31" spans="1:19" x14ac:dyDescent="0.25">
      <c r="B31" s="22"/>
    </row>
    <row r="32" spans="1:19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</sheetData>
  <mergeCells count="19">
    <mergeCell ref="B8:Q8"/>
    <mergeCell ref="Q10:Q11"/>
    <mergeCell ref="R10:R11"/>
    <mergeCell ref="S10:S11"/>
    <mergeCell ref="G11:H11"/>
    <mergeCell ref="I11:J11"/>
    <mergeCell ref="K11:L11"/>
    <mergeCell ref="K10:L10"/>
    <mergeCell ref="M10:M11"/>
    <mergeCell ref="N10:N11"/>
    <mergeCell ref="O10:O11"/>
    <mergeCell ref="P10:P11"/>
    <mergeCell ref="F10:F11"/>
    <mergeCell ref="G10:J10"/>
    <mergeCell ref="A10:A11"/>
    <mergeCell ref="B10:B11"/>
    <mergeCell ref="C10:C11"/>
    <mergeCell ref="D10:D11"/>
    <mergeCell ref="E10:E11"/>
  </mergeCells>
  <pageMargins left="0.9055118110236221" right="0.70866141732283472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Дод1 1_8</vt:lpstr>
      <vt:lpstr>Дод2 9_12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2020-12-01T08:13:02Z</cp:lastPrinted>
  <dcterms:created xsi:type="dcterms:W3CDTF">2018-10-08T06:18:27Z</dcterms:created>
  <dcterms:modified xsi:type="dcterms:W3CDTF">2020-12-14T10:05:35Z</dcterms:modified>
</cp:coreProperties>
</file>