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activeTab="1"/>
  </bookViews>
  <sheets>
    <sheet name="пед.персонал" sheetId="17" r:id="rId1"/>
    <sheet name="техперсонал" sheetId="18" r:id="rId2"/>
  </sheets>
  <calcPr calcId="145621"/>
</workbook>
</file>

<file path=xl/calcChain.xml><?xml version="1.0" encoding="utf-8"?>
<calcChain xmlns="http://schemas.openxmlformats.org/spreadsheetml/2006/main">
  <c r="AB51" i="17" l="1"/>
  <c r="Y14" i="18" l="1"/>
  <c r="Y21" i="18"/>
  <c r="Y20" i="18"/>
  <c r="U10" i="18"/>
  <c r="Y10" i="18"/>
  <c r="Y18" i="18"/>
  <c r="Y15" i="18" l="1"/>
  <c r="Y16" i="18"/>
  <c r="Y17" i="18"/>
  <c r="Y19" i="18"/>
  <c r="Y22" i="18"/>
  <c r="Y23" i="18"/>
  <c r="Y24" i="18"/>
  <c r="Y13" i="18"/>
  <c r="Y12" i="18"/>
  <c r="AA45" i="17"/>
  <c r="AB16" i="17"/>
  <c r="V10" i="18" l="1"/>
  <c r="W10" i="18" s="1"/>
  <c r="X11" i="18"/>
  <c r="X12" i="18"/>
  <c r="X13" i="18"/>
  <c r="X15" i="18"/>
  <c r="X16" i="18"/>
  <c r="X17" i="18"/>
  <c r="X18" i="18"/>
  <c r="X19" i="18"/>
  <c r="X20" i="18"/>
  <c r="X21" i="18"/>
  <c r="X22" i="18"/>
  <c r="X23" i="18"/>
  <c r="X24" i="18"/>
  <c r="X10" i="18"/>
  <c r="W11" i="18"/>
  <c r="W12" i="18"/>
  <c r="W13" i="18"/>
  <c r="W15" i="18"/>
  <c r="W16" i="18"/>
  <c r="W17" i="18"/>
  <c r="W18" i="18"/>
  <c r="W19" i="18"/>
  <c r="W20" i="18"/>
  <c r="W21" i="18"/>
  <c r="W22" i="18"/>
  <c r="W23" i="18"/>
  <c r="W24" i="18"/>
  <c r="F10" i="18"/>
  <c r="AA46" i="17"/>
  <c r="AA47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18" i="17"/>
  <c r="AA13" i="17"/>
  <c r="AA14" i="17"/>
  <c r="AA15" i="17"/>
  <c r="AA16" i="17"/>
  <c r="AA12" i="17"/>
  <c r="Z12" i="17"/>
  <c r="Z13" i="17"/>
  <c r="Z14" i="17"/>
  <c r="Z15" i="17"/>
  <c r="Z16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11" i="17"/>
  <c r="Y11" i="17"/>
  <c r="X12" i="17"/>
  <c r="X13" i="17"/>
  <c r="X11" i="17"/>
  <c r="W11" i="17"/>
  <c r="H11" i="17"/>
  <c r="D13" i="17"/>
  <c r="D12" i="17"/>
  <c r="U11" i="18" l="1"/>
  <c r="U13" i="18"/>
  <c r="U20" i="18"/>
  <c r="N25" i="18"/>
  <c r="E25" i="18"/>
  <c r="F24" i="18"/>
  <c r="F23" i="18"/>
  <c r="F22" i="18"/>
  <c r="F21" i="18"/>
  <c r="F20" i="18"/>
  <c r="A20" i="18"/>
  <c r="A21" i="18" s="1"/>
  <c r="A22" i="18" s="1"/>
  <c r="A23" i="18" s="1"/>
  <c r="A24" i="18" s="1"/>
  <c r="F19" i="18"/>
  <c r="U19" i="18" s="1"/>
  <c r="F18" i="18"/>
  <c r="J17" i="18"/>
  <c r="F17" i="18"/>
  <c r="F16" i="18"/>
  <c r="F15" i="18"/>
  <c r="F14" i="18"/>
  <c r="F13" i="18"/>
  <c r="F12" i="18"/>
  <c r="U12" i="18" s="1"/>
  <c r="F11" i="18"/>
  <c r="A11" i="18"/>
  <c r="A12" i="18" s="1"/>
  <c r="A13" i="18" s="1"/>
  <c r="A14" i="18" s="1"/>
  <c r="A15" i="18" s="1"/>
  <c r="A16" i="18" s="1"/>
  <c r="A17" i="18" s="1"/>
  <c r="J38" i="17"/>
  <c r="J39" i="17"/>
  <c r="J40" i="17"/>
  <c r="U50" i="17"/>
  <c r="S50" i="17"/>
  <c r="Q50" i="17"/>
  <c r="T49" i="17"/>
  <c r="R49" i="17"/>
  <c r="P49" i="17"/>
  <c r="N49" i="17"/>
  <c r="G49" i="17"/>
  <c r="F48" i="17"/>
  <c r="H48" i="17" s="1"/>
  <c r="V48" i="17" s="1"/>
  <c r="E48" i="17"/>
  <c r="E47" i="17"/>
  <c r="F47" i="17" s="1"/>
  <c r="H47" i="17" s="1"/>
  <c r="E46" i="17"/>
  <c r="F46" i="17" s="1"/>
  <c r="H46" i="17" s="1"/>
  <c r="V46" i="17" s="1"/>
  <c r="E45" i="17"/>
  <c r="G43" i="17"/>
  <c r="G50" i="17" s="1"/>
  <c r="E42" i="17"/>
  <c r="F42" i="17" s="1"/>
  <c r="H42" i="17" s="1"/>
  <c r="E41" i="17"/>
  <c r="F41" i="17" s="1"/>
  <c r="H41" i="17" s="1"/>
  <c r="V41" i="17" s="1"/>
  <c r="E40" i="17"/>
  <c r="F40" i="17" s="1"/>
  <c r="H40" i="17" s="1"/>
  <c r="E39" i="17"/>
  <c r="F39" i="17" s="1"/>
  <c r="H39" i="17" s="1"/>
  <c r="V39" i="17" s="1"/>
  <c r="E38" i="17"/>
  <c r="F38" i="17" s="1"/>
  <c r="H38" i="17" s="1"/>
  <c r="E37" i="17"/>
  <c r="F37" i="17" s="1"/>
  <c r="H37" i="17" s="1"/>
  <c r="E36" i="17"/>
  <c r="F36" i="17" s="1"/>
  <c r="H36" i="17" s="1"/>
  <c r="E35" i="17"/>
  <c r="F35" i="17" s="1"/>
  <c r="H35" i="17" s="1"/>
  <c r="E34" i="17"/>
  <c r="F34" i="17" s="1"/>
  <c r="H34" i="17" s="1"/>
  <c r="E33" i="17"/>
  <c r="F33" i="17" s="1"/>
  <c r="H33" i="17" s="1"/>
  <c r="E32" i="17"/>
  <c r="F32" i="17" s="1"/>
  <c r="H32" i="17" s="1"/>
  <c r="E31" i="17"/>
  <c r="F31" i="17" s="1"/>
  <c r="H31" i="17" s="1"/>
  <c r="E30" i="17"/>
  <c r="F30" i="17" s="1"/>
  <c r="H30" i="17" s="1"/>
  <c r="E29" i="17"/>
  <c r="F29" i="17" s="1"/>
  <c r="H29" i="17" s="1"/>
  <c r="E28" i="17"/>
  <c r="F28" i="17" s="1"/>
  <c r="H28" i="17" s="1"/>
  <c r="E27" i="17"/>
  <c r="F27" i="17" s="1"/>
  <c r="H27" i="17" s="1"/>
  <c r="E26" i="17"/>
  <c r="F26" i="17" s="1"/>
  <c r="H26" i="17" s="1"/>
  <c r="E25" i="17"/>
  <c r="F25" i="17" s="1"/>
  <c r="H25" i="17" s="1"/>
  <c r="E24" i="17"/>
  <c r="F24" i="17" s="1"/>
  <c r="H24" i="17" s="1"/>
  <c r="E23" i="17"/>
  <c r="F23" i="17" s="1"/>
  <c r="H23" i="17" s="1"/>
  <c r="F22" i="17"/>
  <c r="H22" i="17" s="1"/>
  <c r="E22" i="17"/>
  <c r="E21" i="17"/>
  <c r="F21" i="17" s="1"/>
  <c r="H21" i="17" s="1"/>
  <c r="E20" i="17"/>
  <c r="F20" i="17" s="1"/>
  <c r="H20" i="17" s="1"/>
  <c r="A20" i="17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5" i="17" s="1"/>
  <c r="A46" i="17" s="1"/>
  <c r="A47" i="17" s="1"/>
  <c r="A48" i="17" s="1"/>
  <c r="E19" i="17"/>
  <c r="F19" i="17" s="1"/>
  <c r="H19" i="17" s="1"/>
  <c r="A19" i="17"/>
  <c r="E18" i="17"/>
  <c r="F18" i="17" s="1"/>
  <c r="H18" i="17" s="1"/>
  <c r="E16" i="17"/>
  <c r="F16" i="17" s="1"/>
  <c r="H16" i="17" s="1"/>
  <c r="E15" i="17"/>
  <c r="F15" i="17" s="1"/>
  <c r="H15" i="17" s="1"/>
  <c r="E14" i="17"/>
  <c r="F14" i="17" s="1"/>
  <c r="H14" i="17" s="1"/>
  <c r="E13" i="17"/>
  <c r="F13" i="17" s="1"/>
  <c r="H13" i="17" s="1"/>
  <c r="E12" i="17"/>
  <c r="F12" i="17" s="1"/>
  <c r="H12" i="17" s="1"/>
  <c r="E11" i="17"/>
  <c r="F11" i="17" s="1"/>
  <c r="X14" i="18" l="1"/>
  <c r="U14" i="18"/>
  <c r="U25" i="18" s="1"/>
  <c r="U24" i="18"/>
  <c r="U23" i="18"/>
  <c r="U22" i="18"/>
  <c r="U21" i="18"/>
  <c r="J18" i="18"/>
  <c r="U18" i="18"/>
  <c r="U17" i="18"/>
  <c r="U16" i="18"/>
  <c r="J15" i="18"/>
  <c r="U15" i="18"/>
  <c r="J42" i="17"/>
  <c r="J35" i="17"/>
  <c r="J24" i="17"/>
  <c r="J24" i="18"/>
  <c r="J23" i="18"/>
  <c r="J16" i="18"/>
  <c r="V16" i="18" s="1"/>
  <c r="J14" i="18"/>
  <c r="V14" i="18" s="1"/>
  <c r="J13" i="18"/>
  <c r="R10" i="18"/>
  <c r="R25" i="18" s="1"/>
  <c r="H10" i="18"/>
  <c r="J11" i="18"/>
  <c r="V11" i="18" s="1"/>
  <c r="F25" i="18"/>
  <c r="J12" i="18"/>
  <c r="V12" i="18" s="1"/>
  <c r="H13" i="18"/>
  <c r="H25" i="18" s="1"/>
  <c r="L22" i="18"/>
  <c r="L25" i="18" s="1"/>
  <c r="T10" i="18"/>
  <c r="T25" i="18" s="1"/>
  <c r="V15" i="18"/>
  <c r="V17" i="18"/>
  <c r="V18" i="18"/>
  <c r="J19" i="18"/>
  <c r="V19" i="18" s="1"/>
  <c r="J20" i="18"/>
  <c r="V20" i="18" s="1"/>
  <c r="J21" i="18"/>
  <c r="V21" i="18" s="1"/>
  <c r="J22" i="18"/>
  <c r="V23" i="18"/>
  <c r="P24" i="18"/>
  <c r="P25" i="18" s="1"/>
  <c r="H43" i="17"/>
  <c r="J34" i="17"/>
  <c r="J25" i="17"/>
  <c r="V25" i="17"/>
  <c r="J21" i="17"/>
  <c r="T21" i="17"/>
  <c r="Y21" i="17"/>
  <c r="T19" i="17"/>
  <c r="Y19" i="17"/>
  <c r="J19" i="17"/>
  <c r="Y12" i="17"/>
  <c r="L12" i="17"/>
  <c r="V12" i="17"/>
  <c r="J12" i="17"/>
  <c r="Y13" i="17"/>
  <c r="L13" i="17"/>
  <c r="V13" i="17"/>
  <c r="J13" i="17"/>
  <c r="Y14" i="17"/>
  <c r="V14" i="17"/>
  <c r="J14" i="17"/>
  <c r="W14" i="17" s="1"/>
  <c r="X14" i="17" s="1"/>
  <c r="V16" i="17"/>
  <c r="J16" i="17"/>
  <c r="Y16" i="17"/>
  <c r="W16" i="17"/>
  <c r="X16" i="17" s="1"/>
  <c r="V23" i="17"/>
  <c r="J23" i="17"/>
  <c r="Y23" i="17"/>
  <c r="Y26" i="17"/>
  <c r="T26" i="17"/>
  <c r="N26" i="17"/>
  <c r="J26" i="17"/>
  <c r="R26" i="17"/>
  <c r="V26" i="17"/>
  <c r="V31" i="17"/>
  <c r="J31" i="17"/>
  <c r="Y31" i="17"/>
  <c r="W31" i="17"/>
  <c r="X31" i="17" s="1"/>
  <c r="V15" i="17"/>
  <c r="J15" i="17"/>
  <c r="Y15" i="17"/>
  <c r="Y27" i="17"/>
  <c r="R27" i="17"/>
  <c r="J27" i="17"/>
  <c r="V27" i="17"/>
  <c r="V18" i="17"/>
  <c r="R18" i="17"/>
  <c r="P18" i="17"/>
  <c r="V20" i="17"/>
  <c r="R20" i="17"/>
  <c r="P20" i="17"/>
  <c r="Y22" i="17"/>
  <c r="V22" i="17"/>
  <c r="V24" i="17"/>
  <c r="V28" i="17"/>
  <c r="P28" i="17"/>
  <c r="J28" i="17"/>
  <c r="R28" i="17"/>
  <c r="Y28" i="17"/>
  <c r="Y29" i="17"/>
  <c r="T29" i="17"/>
  <c r="R29" i="17"/>
  <c r="Y30" i="17"/>
  <c r="R30" i="17"/>
  <c r="J30" i="17"/>
  <c r="V30" i="17"/>
  <c r="V32" i="17"/>
  <c r="R32" i="17"/>
  <c r="Y32" i="17"/>
  <c r="V33" i="17"/>
  <c r="R33" i="17"/>
  <c r="P33" i="17"/>
  <c r="V36" i="17"/>
  <c r="J36" i="17"/>
  <c r="Y38" i="17"/>
  <c r="V40" i="17"/>
  <c r="Y40" i="17"/>
  <c r="Y42" i="17"/>
  <c r="F45" i="17"/>
  <c r="V47" i="17"/>
  <c r="J47" i="17"/>
  <c r="Y47" i="17"/>
  <c r="J18" i="17"/>
  <c r="T18" i="17"/>
  <c r="Y18" i="17"/>
  <c r="V19" i="17"/>
  <c r="R19" i="17"/>
  <c r="P19" i="17"/>
  <c r="J20" i="17"/>
  <c r="W20" i="17" s="1"/>
  <c r="X20" i="17" s="1"/>
  <c r="T20" i="17"/>
  <c r="Y20" i="17"/>
  <c r="V21" i="17"/>
  <c r="R21" i="17"/>
  <c r="P21" i="17"/>
  <c r="J22" i="17"/>
  <c r="W24" i="17"/>
  <c r="X24" i="17" s="1"/>
  <c r="Y24" i="17"/>
  <c r="Y25" i="17"/>
  <c r="T25" i="17"/>
  <c r="R25" i="17"/>
  <c r="W28" i="17"/>
  <c r="X28" i="17" s="1"/>
  <c r="J29" i="17"/>
  <c r="V29" i="17"/>
  <c r="J32" i="17"/>
  <c r="W32" i="17" s="1"/>
  <c r="X32" i="17" s="1"/>
  <c r="J33" i="17"/>
  <c r="T33" i="17"/>
  <c r="Y33" i="17"/>
  <c r="V34" i="17"/>
  <c r="N34" i="17"/>
  <c r="Y34" i="17"/>
  <c r="Y35" i="17"/>
  <c r="V35" i="17"/>
  <c r="Y36" i="17"/>
  <c r="V37" i="17"/>
  <c r="J37" i="17"/>
  <c r="Y37" i="17"/>
  <c r="V38" i="17"/>
  <c r="Y39" i="17"/>
  <c r="W39" i="17"/>
  <c r="X39" i="17" s="1"/>
  <c r="Y41" i="17"/>
  <c r="J41" i="17"/>
  <c r="W41" i="17" s="1"/>
  <c r="X41" i="17" s="1"/>
  <c r="V42" i="17"/>
  <c r="Y46" i="17"/>
  <c r="J46" i="17"/>
  <c r="W47" i="17"/>
  <c r="X47" i="17" s="1"/>
  <c r="Y48" i="17"/>
  <c r="J48" i="17"/>
  <c r="W14" i="18" l="1"/>
  <c r="Z14" i="18" s="1"/>
  <c r="V25" i="18"/>
  <c r="V22" i="18"/>
  <c r="Z21" i="18"/>
  <c r="Z20" i="18"/>
  <c r="Z19" i="18"/>
  <c r="Z18" i="18"/>
  <c r="Z17" i="18"/>
  <c r="Z16" i="18"/>
  <c r="W42" i="17"/>
  <c r="X42" i="17" s="1"/>
  <c r="W29" i="17"/>
  <c r="X29" i="17" s="1"/>
  <c r="AB29" i="17" s="1"/>
  <c r="W23" i="17"/>
  <c r="X23" i="17" s="1"/>
  <c r="W21" i="17"/>
  <c r="W12" i="17"/>
  <c r="Z23" i="18"/>
  <c r="Z15" i="18"/>
  <c r="Y25" i="18"/>
  <c r="Z12" i="18"/>
  <c r="X25" i="18"/>
  <c r="J25" i="18"/>
  <c r="Z11" i="18"/>
  <c r="Z10" i="18"/>
  <c r="V24" i="18"/>
  <c r="V13" i="18"/>
  <c r="W15" i="17"/>
  <c r="X15" i="17" s="1"/>
  <c r="AB14" i="17"/>
  <c r="AB47" i="17"/>
  <c r="W46" i="17"/>
  <c r="X46" i="17" s="1"/>
  <c r="AB28" i="17"/>
  <c r="AB41" i="17"/>
  <c r="AB24" i="17"/>
  <c r="AB31" i="17"/>
  <c r="W33" i="17"/>
  <c r="X33" i="17" s="1"/>
  <c r="AB32" i="17"/>
  <c r="AB42" i="17"/>
  <c r="AB23" i="17"/>
  <c r="W19" i="17"/>
  <c r="X19" i="17" s="1"/>
  <c r="W48" i="17"/>
  <c r="X48" i="17" s="1"/>
  <c r="W40" i="17"/>
  <c r="X40" i="17" s="1"/>
  <c r="W38" i="17"/>
  <c r="X38" i="17" s="1"/>
  <c r="W37" i="17"/>
  <c r="X37" i="17" s="1"/>
  <c r="W36" i="17"/>
  <c r="X36" i="17" s="1"/>
  <c r="W35" i="17"/>
  <c r="X35" i="17" s="1"/>
  <c r="N43" i="17"/>
  <c r="N50" i="17" s="1"/>
  <c r="W34" i="17"/>
  <c r="X34" i="17" s="1"/>
  <c r="W30" i="17"/>
  <c r="X30" i="17" s="1"/>
  <c r="W27" i="17"/>
  <c r="X27" i="17" s="1"/>
  <c r="W26" i="17"/>
  <c r="X26" i="17" s="1"/>
  <c r="W25" i="17"/>
  <c r="X25" i="17" s="1"/>
  <c r="W22" i="17"/>
  <c r="X22" i="17" s="1"/>
  <c r="AB20" i="17"/>
  <c r="W18" i="17"/>
  <c r="X18" i="17" s="1"/>
  <c r="W13" i="17"/>
  <c r="AB39" i="17"/>
  <c r="H45" i="17"/>
  <c r="T43" i="17"/>
  <c r="T50" i="17" s="1"/>
  <c r="L11" i="17"/>
  <c r="L43" i="17" s="1"/>
  <c r="Z43" i="17"/>
  <c r="V11" i="17"/>
  <c r="V43" i="17" s="1"/>
  <c r="J11" i="17"/>
  <c r="J43" i="17" s="1"/>
  <c r="P43" i="17"/>
  <c r="P50" i="17" s="1"/>
  <c r="R43" i="17"/>
  <c r="R50" i="17" s="1"/>
  <c r="X21" i="17" l="1"/>
  <c r="AB21" i="17" s="1"/>
  <c r="Z24" i="18"/>
  <c r="Z22" i="18"/>
  <c r="Z13" i="18"/>
  <c r="AB13" i="17"/>
  <c r="AB12" i="17"/>
  <c r="AB15" i="17"/>
  <c r="AB48" i="17"/>
  <c r="AB46" i="17"/>
  <c r="AB26" i="17"/>
  <c r="AB35" i="17"/>
  <c r="AB25" i="17"/>
  <c r="AB27" i="17"/>
  <c r="AB30" i="17"/>
  <c r="AB36" i="17"/>
  <c r="AB38" i="17"/>
  <c r="AB19" i="17"/>
  <c r="AB22" i="17"/>
  <c r="AB34" i="17"/>
  <c r="AB37" i="17"/>
  <c r="AB40" i="17"/>
  <c r="AB33" i="17"/>
  <c r="AB18" i="17"/>
  <c r="Y43" i="17"/>
  <c r="AA43" i="17"/>
  <c r="H49" i="17"/>
  <c r="H50" i="17" s="1"/>
  <c r="Z49" i="17"/>
  <c r="Z50" i="17" s="1"/>
  <c r="V45" i="17"/>
  <c r="V49" i="17" s="1"/>
  <c r="V50" i="17" s="1"/>
  <c r="J45" i="17"/>
  <c r="J49" i="17" s="1"/>
  <c r="J50" i="17" s="1"/>
  <c r="AA49" i="17"/>
  <c r="Y45" i="17"/>
  <c r="Y49" i="17" s="1"/>
  <c r="Z25" i="18" l="1"/>
  <c r="Z26" i="18" s="1"/>
  <c r="Z27" i="18" s="1"/>
  <c r="W25" i="18"/>
  <c r="L49" i="17"/>
  <c r="L50" i="17" s="1"/>
  <c r="W45" i="17"/>
  <c r="X45" i="17" s="1"/>
  <c r="AA50" i="17"/>
  <c r="W49" i="17"/>
  <c r="Y50" i="17"/>
  <c r="W43" i="17"/>
  <c r="W50" i="17" l="1"/>
  <c r="AB45" i="17"/>
  <c r="X49" i="17"/>
  <c r="X43" i="17"/>
  <c r="AB11" i="17"/>
  <c r="AB49" i="17" l="1"/>
  <c r="AB43" i="17"/>
  <c r="AB50" i="17" s="1"/>
  <c r="X50" i="17"/>
  <c r="AB52" i="17" l="1"/>
</calcChain>
</file>

<file path=xl/comments1.xml><?xml version="1.0" encoding="utf-8"?>
<comments xmlns="http://schemas.openxmlformats.org/spreadsheetml/2006/main">
  <authors>
    <author>admin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 чол 14 розр</t>
        </r>
      </text>
    </comment>
  </commentList>
</comments>
</file>

<file path=xl/sharedStrings.xml><?xml version="1.0" encoding="utf-8"?>
<sst xmlns="http://schemas.openxmlformats.org/spreadsheetml/2006/main" count="142" uniqueCount="97">
  <si>
    <t>%</t>
  </si>
  <si>
    <t xml:space="preserve"> сума</t>
  </si>
  <si>
    <t>сума</t>
  </si>
  <si>
    <t>РОЗРЯД</t>
  </si>
  <si>
    <t>Секретар селищної ради</t>
  </si>
  <si>
    <t>Всього:</t>
  </si>
  <si>
    <t>Посадовий оклад з урахуванням штатних одиниць</t>
  </si>
  <si>
    <t>Посадовий оклад (тарифна ставка)</t>
  </si>
  <si>
    <t>Назва структурного підрозділу та посад</t>
  </si>
  <si>
    <t>№ з/п</t>
  </si>
  <si>
    <t>В.В. Щур</t>
  </si>
  <si>
    <t>Адміністративно-педагогічний персонал:</t>
  </si>
  <si>
    <t>Педагог -організатор</t>
  </si>
  <si>
    <t>Практичний психолог</t>
  </si>
  <si>
    <t>Соціальний педагог</t>
  </si>
  <si>
    <t>Бібліотекар</t>
  </si>
  <si>
    <t>Додаткова оплата  за перевірку зошитів</t>
  </si>
  <si>
    <t>Доплата а за класне керівництво</t>
  </si>
  <si>
    <t>Директор</t>
  </si>
  <si>
    <t>Секретар</t>
  </si>
  <si>
    <t>кількість ставок</t>
  </si>
  <si>
    <t>Сторож</t>
  </si>
  <si>
    <t>Оклад з урахуванням кількості ставок</t>
  </si>
  <si>
    <t>Кухар</t>
  </si>
  <si>
    <t>Комірник</t>
  </si>
  <si>
    <t>Двірник</t>
  </si>
  <si>
    <t>Надбавка за вислугу років</t>
  </si>
  <si>
    <t xml:space="preserve">Надбавка за             роботу в нічний час </t>
  </si>
  <si>
    <t>ФОП за 1 місяць</t>
  </si>
  <si>
    <t>ФОП  за місяць</t>
  </si>
  <si>
    <t>Надбавка за класність</t>
  </si>
  <si>
    <t>Медична сестра</t>
  </si>
  <si>
    <t>Додаткова оплата за завідування кабінетом</t>
  </si>
  <si>
    <t xml:space="preserve">Надбавка  за вислугу років                                     </t>
  </si>
  <si>
    <t>Доплата за книжковий фонд</t>
  </si>
  <si>
    <t>Кількість штатних од.</t>
  </si>
  <si>
    <t>виногорода зг. Ст 57</t>
  </si>
  <si>
    <t>премія</t>
  </si>
  <si>
    <t>Технічний персонал:</t>
  </si>
  <si>
    <t xml:space="preserve">Доплата  бібліотекарю </t>
  </si>
  <si>
    <t>за звання</t>
  </si>
  <si>
    <t xml:space="preserve">Додаток № 2  до рішення сесії №792-VІІ </t>
  </si>
  <si>
    <t>Заступник директора з виховної роботи</t>
  </si>
  <si>
    <t>Заступник директора з навчально-виховної роботи</t>
  </si>
  <si>
    <t>Керівник гуртка</t>
  </si>
  <si>
    <t>Вчитель початкових класів</t>
  </si>
  <si>
    <t>Вихователь ГПД</t>
  </si>
  <si>
    <t>Вчитель інформатики</t>
  </si>
  <si>
    <t>Вчитель музики</t>
  </si>
  <si>
    <t>Вчитель образотв. мистецтва</t>
  </si>
  <si>
    <t>Вчитель-логопед</t>
  </si>
  <si>
    <t>Вчитель фізкультури</t>
  </si>
  <si>
    <t>Вчитель іноземної мови (англ.)</t>
  </si>
  <si>
    <t>Вчитель укр. мови та літератури</t>
  </si>
  <si>
    <t>Вчитель зарубіжної літератури</t>
  </si>
  <si>
    <t>Вчитель іноземної мови (нім.)</t>
  </si>
  <si>
    <t>Вчитель математики</t>
  </si>
  <si>
    <t>Вчитель історії</t>
  </si>
  <si>
    <t>Вчитель природознавства</t>
  </si>
  <si>
    <t>Вчитель основ здоров'я</t>
  </si>
  <si>
    <t>Вчитель трудового навчання</t>
  </si>
  <si>
    <t>Завідувач господарства</t>
  </si>
  <si>
    <t>Інженер-електронік</t>
  </si>
  <si>
    <t>Гардеробник</t>
  </si>
  <si>
    <t xml:space="preserve">Робітник з комплексного обслуговування й ремонту будівель </t>
  </si>
  <si>
    <t>Електромонтер з ремонту та обслуговування електроустаткування</t>
  </si>
  <si>
    <t>Підсобний робітник</t>
  </si>
  <si>
    <t>Прибиральник служб. приміщень</t>
  </si>
  <si>
    <t>Надбавка за складність та напруженість у роботі</t>
  </si>
  <si>
    <t xml:space="preserve">Доплата за прибирання туалетів </t>
  </si>
  <si>
    <t>Вихователь (з підвозу дітей)</t>
  </si>
  <si>
    <t xml:space="preserve"> </t>
  </si>
  <si>
    <t>Водій автобуса</t>
  </si>
  <si>
    <t>Підвищен-ня посадових окладів  на 10% зг.Пост. №22 від 11.01.18р.</t>
  </si>
  <si>
    <t>Надбавка  30% пед.працівникам  Постанова №373</t>
  </si>
  <si>
    <t>Вчителі (Держ. бюджет):</t>
  </si>
  <si>
    <t>Вчителі (Місц. бюджет):</t>
  </si>
  <si>
    <t>Всього ДБ:</t>
  </si>
  <si>
    <t>Всього МБ:</t>
  </si>
  <si>
    <t>преміЇ</t>
  </si>
  <si>
    <t xml:space="preserve">Додаток № 1  до рішення сесії </t>
  </si>
  <si>
    <t xml:space="preserve">МД на оздоровлення </t>
  </si>
  <si>
    <t>Посадовий оклад (тарифна ставка з урахуванням підвищень)</t>
  </si>
  <si>
    <t>Вчитель біології</t>
  </si>
  <si>
    <t>Вчитель географії</t>
  </si>
  <si>
    <t>Премія щомісячна</t>
  </si>
  <si>
    <r>
      <t xml:space="preserve">   ШТАТНИЙ   РОЗПИС  на 2021 рік  ( січень-грудень 2021 року)                                                                                                                                                                                                                                                    Закладу загальної середньої освіти "Авангардівська гімназія" (вводиться в дію з 01.01.2021р.)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01.01.2021 р. -  6000,00  </t>
    </r>
    <r>
      <rPr>
        <b/>
        <i/>
        <sz val="11"/>
        <rFont val="Arial Cyr"/>
        <charset val="204"/>
      </rPr>
      <t xml:space="preserve"> (1 тарифний розряд -  2670,00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</si>
  <si>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ЗП  за12 місяців</t>
  </si>
  <si>
    <t xml:space="preserve">Всього ФОП на січень-грудень 2021р. </t>
  </si>
  <si>
    <t xml:space="preserve">  ШТАТНИЙ   РОЗПИС  на 2021 рік  ( січень-грудень 2021 року)                                                                                                                                                                                                                                                    Закладу загальної середньої освіти "Авангардівська гімназія" (вводиться в дію з 01.01.2021р.)                                                                                                                                                                                                                                                                   МІН. з/п з 01.01.2021 р. -  6000,00   (1 тарифний розряд -  2670,00 грн.)           </t>
  </si>
  <si>
    <t xml:space="preserve">ФОП  за 12 місяців </t>
  </si>
  <si>
    <t>ФОП на 2021р</t>
  </si>
  <si>
    <t>ЄСВ 22%</t>
  </si>
  <si>
    <t>Всього</t>
  </si>
  <si>
    <t>від  24.12.2020р.</t>
  </si>
  <si>
    <t>№135-VЇІІ від  24.12.2020р.</t>
  </si>
  <si>
    <t xml:space="preserve">Додаток №2  до рішення сесії №135-VІІІ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</si>
</sst>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₴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9"/>
      <name val="Arial Cyr"/>
      <charset val="204"/>
    </font>
    <font>
      <b/>
      <i/>
      <u/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Arial Cyr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4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6" fillId="0" borderId="0" xfId="0" applyFont="1" applyFill="1" applyBorder="1" applyAlignment="1">
      <alignment horizontal="center" vertical="center" textRotation="90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0" fontId="2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9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9" fontId="0" fillId="0" borderId="0" xfId="0" applyNumberFormat="1" applyFont="1" applyFill="1"/>
    <xf numFmtId="9" fontId="11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left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Alignment="1">
      <alignment horizontal="center"/>
    </xf>
    <xf numFmtId="4" fontId="19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6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9" fontId="9" fillId="0" borderId="24" xfId="0" applyNumberFormat="1" applyFont="1" applyFill="1" applyBorder="1" applyAlignment="1">
      <alignment horizontal="center"/>
    </xf>
    <xf numFmtId="4" fontId="9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/>
    <xf numFmtId="4" fontId="9" fillId="0" borderId="25" xfId="0" applyNumberFormat="1" applyFont="1" applyFill="1" applyBorder="1" applyAlignment="1">
      <alignment horizontal="center"/>
    </xf>
    <xf numFmtId="4" fontId="9" fillId="0" borderId="2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/>
    </xf>
    <xf numFmtId="9" fontId="18" fillId="0" borderId="33" xfId="0" applyNumberFormat="1" applyFont="1" applyFill="1" applyBorder="1" applyAlignment="1">
      <alignment vertical="center" textRotation="90" wrapText="1"/>
    </xf>
    <xf numFmtId="4" fontId="18" fillId="0" borderId="3" xfId="0" applyNumberFormat="1" applyFont="1" applyFill="1" applyBorder="1" applyAlignment="1">
      <alignment vertical="center" textRotation="90" wrapText="1"/>
    </xf>
    <xf numFmtId="9" fontId="18" fillId="0" borderId="3" xfId="0" applyNumberFormat="1" applyFont="1" applyFill="1" applyBorder="1" applyAlignment="1">
      <alignment vertical="center" textRotation="90" wrapText="1"/>
    </xf>
    <xf numFmtId="164" fontId="2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9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horizontal="center" vertical="center" textRotation="90" wrapText="1"/>
    </xf>
    <xf numFmtId="0" fontId="18" fillId="0" borderId="29" xfId="0" applyFont="1" applyFill="1" applyBorder="1" applyAlignment="1">
      <alignment horizontal="center" vertical="center" wrapText="1"/>
    </xf>
    <xf numFmtId="9" fontId="18" fillId="0" borderId="19" xfId="0" applyNumberFormat="1" applyFont="1" applyFill="1" applyBorder="1" applyAlignment="1">
      <alignment vertical="center" textRotation="90" wrapText="1"/>
    </xf>
    <xf numFmtId="4" fontId="18" fillId="0" borderId="15" xfId="0" applyNumberFormat="1" applyFont="1" applyFill="1" applyBorder="1" applyAlignment="1">
      <alignment vertical="center" textRotation="90" wrapText="1"/>
    </xf>
    <xf numFmtId="9" fontId="18" fillId="0" borderId="15" xfId="0" applyNumberFormat="1" applyFont="1" applyFill="1" applyBorder="1" applyAlignment="1">
      <alignment vertical="center" textRotation="90" wrapText="1"/>
    </xf>
    <xf numFmtId="0" fontId="18" fillId="0" borderId="54" xfId="0" applyFont="1" applyFill="1" applyBorder="1" applyAlignment="1">
      <alignment horizontal="center" vertical="center" wrapText="1"/>
    </xf>
    <xf numFmtId="4" fontId="18" fillId="0" borderId="5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" fontId="2" fillId="0" borderId="7" xfId="0" applyNumberFormat="1" applyFont="1" applyFill="1" applyBorder="1"/>
    <xf numFmtId="2" fontId="9" fillId="0" borderId="22" xfId="0" applyNumberFormat="1" applyFont="1" applyFill="1" applyBorder="1"/>
    <xf numFmtId="2" fontId="0" fillId="0" borderId="0" xfId="0" applyNumberFormat="1" applyFont="1" applyFill="1"/>
    <xf numFmtId="4" fontId="9" fillId="0" borderId="58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50" xfId="0" applyFont="1" applyFill="1" applyBorder="1" applyAlignment="1">
      <alignment horizontal="right"/>
    </xf>
    <xf numFmtId="0" fontId="0" fillId="0" borderId="5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9" fontId="9" fillId="0" borderId="8" xfId="0" applyNumberFormat="1" applyFont="1" applyFill="1" applyBorder="1" applyAlignment="1">
      <alignment horizontal="right"/>
    </xf>
    <xf numFmtId="9" fontId="9" fillId="2" borderId="8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 vertical="center"/>
    </xf>
    <xf numFmtId="9" fontId="9" fillId="0" borderId="8" xfId="0" applyNumberFormat="1" applyFont="1" applyFill="1" applyBorder="1" applyAlignment="1">
      <alignment horizontal="right" vertical="center"/>
    </xf>
    <xf numFmtId="2" fontId="9" fillId="0" borderId="1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/>
    </xf>
    <xf numFmtId="2" fontId="2" fillId="0" borderId="27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9" fontId="9" fillId="0" borderId="1" xfId="0" applyNumberFormat="1" applyFont="1" applyFill="1" applyBorder="1" applyAlignment="1">
      <alignment horizontal="right"/>
    </xf>
    <xf numFmtId="9" fontId="9" fillId="2" borderId="8" xfId="0" applyNumberFormat="1" applyFont="1" applyFill="1" applyBorder="1" applyAlignment="1">
      <alignment horizontal="right" vertical="center"/>
    </xf>
    <xf numFmtId="9" fontId="21" fillId="2" borderId="8" xfId="0" applyNumberFormat="1" applyFont="1" applyFill="1" applyBorder="1" applyAlignment="1">
      <alignment horizontal="right" vertical="center"/>
    </xf>
    <xf numFmtId="9" fontId="9" fillId="2" borderId="1" xfId="0" applyNumberFormat="1" applyFont="1" applyFill="1" applyBorder="1" applyAlignment="1">
      <alignment horizontal="right"/>
    </xf>
    <xf numFmtId="2" fontId="9" fillId="2" borderId="8" xfId="0" applyNumberFormat="1" applyFont="1" applyFill="1" applyBorder="1" applyAlignment="1">
      <alignment horizontal="right"/>
    </xf>
    <xf numFmtId="2" fontId="2" fillId="0" borderId="51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2" fillId="0" borderId="28" xfId="0" applyNumberFormat="1" applyFont="1" applyFill="1" applyBorder="1" applyAlignment="1">
      <alignment horizontal="right"/>
    </xf>
    <xf numFmtId="2" fontId="9" fillId="0" borderId="26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right"/>
    </xf>
    <xf numFmtId="2" fontId="2" fillId="0" borderId="55" xfId="0" applyNumberFormat="1" applyFont="1" applyFill="1" applyBorder="1" applyAlignment="1">
      <alignment horizontal="right"/>
    </xf>
    <xf numFmtId="2" fontId="2" fillId="0" borderId="56" xfId="0" applyNumberFormat="1" applyFont="1" applyFill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2" fillId="0" borderId="50" xfId="0" applyFont="1" applyFill="1" applyBorder="1"/>
    <xf numFmtId="0" fontId="2" fillId="0" borderId="36" xfId="0" applyFont="1" applyFill="1" applyBorder="1"/>
    <xf numFmtId="0" fontId="2" fillId="0" borderId="20" xfId="0" applyFont="1" applyFill="1" applyBorder="1"/>
    <xf numFmtId="0" fontId="9" fillId="0" borderId="34" xfId="0" applyFont="1" applyFill="1" applyBorder="1"/>
    <xf numFmtId="2" fontId="9" fillId="0" borderId="23" xfId="0" applyNumberFormat="1" applyFont="1" applyFill="1" applyBorder="1"/>
    <xf numFmtId="2" fontId="9" fillId="0" borderId="12" xfId="0" applyNumberFormat="1" applyFont="1" applyFill="1" applyBorder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1" fontId="22" fillId="0" borderId="20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1" fontId="22" fillId="0" borderId="6" xfId="0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>
      <alignment horizontal="center"/>
    </xf>
    <xf numFmtId="1" fontId="2" fillId="0" borderId="0" xfId="0" applyNumberFormat="1" applyFont="1" applyFill="1"/>
    <xf numFmtId="0" fontId="7" fillId="0" borderId="8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2" fillId="0" borderId="0" xfId="0" applyFont="1" applyFill="1"/>
    <xf numFmtId="4" fontId="9" fillId="0" borderId="26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0" fontId="0" fillId="0" borderId="0" xfId="0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/>
    <xf numFmtId="0" fontId="5" fillId="0" borderId="39" xfId="0" applyFont="1" applyFill="1" applyBorder="1" applyAlignment="1">
      <alignment horizontal="center" vertical="center" wrapText="1"/>
    </xf>
    <xf numFmtId="0" fontId="0" fillId="0" borderId="0" xfId="0"/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textRotation="90" wrapText="1"/>
    </xf>
    <xf numFmtId="0" fontId="0" fillId="0" borderId="49" xfId="0" applyFont="1" applyFill="1" applyBorder="1" applyAlignment="1">
      <alignment horizontal="center" vertical="center" textRotation="90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" fontId="20" fillId="0" borderId="34" xfId="0" applyNumberFormat="1" applyFont="1" applyFill="1" applyBorder="1" applyAlignment="1">
      <alignment horizontal="center" vertical="center" wrapText="1"/>
    </xf>
    <xf numFmtId="4" fontId="20" fillId="0" borderId="42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 textRotation="90" wrapText="1"/>
    </xf>
    <xf numFmtId="4" fontId="9" fillId="0" borderId="4" xfId="0" applyNumberFormat="1" applyFont="1" applyFill="1" applyBorder="1" applyAlignment="1">
      <alignment horizontal="center" vertical="center" textRotation="90" wrapText="1"/>
    </xf>
    <xf numFmtId="4" fontId="7" fillId="0" borderId="37" xfId="0" applyNumberFormat="1" applyFont="1" applyFill="1" applyBorder="1" applyAlignment="1">
      <alignment horizontal="center" vertical="center" textRotation="90" wrapText="1"/>
    </xf>
    <xf numFmtId="4" fontId="7" fillId="0" borderId="38" xfId="0" applyNumberFormat="1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4" fontId="9" fillId="0" borderId="50" xfId="0" applyNumberFormat="1" applyFont="1" applyFill="1" applyBorder="1" applyAlignment="1">
      <alignment horizontal="center" vertical="center" textRotation="90" wrapText="1"/>
    </xf>
    <xf numFmtId="4" fontId="9" fillId="0" borderId="5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 wrapText="1"/>
    </xf>
    <xf numFmtId="4" fontId="3" fillId="0" borderId="48" xfId="0" applyNumberFormat="1" applyFont="1" applyFill="1" applyBorder="1" applyAlignment="1">
      <alignment horizontal="center"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textRotation="90" wrapText="1"/>
    </xf>
    <xf numFmtId="0" fontId="17" fillId="0" borderId="51" xfId="0" applyFont="1" applyFill="1" applyBorder="1" applyAlignment="1">
      <alignment horizontal="center" vertical="center" textRotation="90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textRotation="90" wrapText="1"/>
    </xf>
    <xf numFmtId="4" fontId="11" fillId="0" borderId="32" xfId="0" applyNumberFormat="1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18" fillId="0" borderId="48" xfId="0" applyNumberFormat="1" applyFont="1" applyFill="1" applyBorder="1" applyAlignment="1">
      <alignment horizontal="center" vertical="center" wrapText="1"/>
    </xf>
    <xf numFmtId="4" fontId="18" fillId="0" borderId="49" xfId="0" applyNumberFormat="1" applyFont="1" applyFill="1" applyBorder="1" applyAlignment="1">
      <alignment horizontal="center" vertical="center" wrapText="1"/>
    </xf>
    <xf numFmtId="4" fontId="23" fillId="0" borderId="34" xfId="0" applyNumberFormat="1" applyFont="1" applyFill="1" applyBorder="1" applyAlignment="1">
      <alignment horizontal="center" vertical="center" wrapText="1"/>
    </xf>
    <xf numFmtId="4" fontId="23" fillId="0" borderId="42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topLeftCell="G46" zoomScale="90" zoomScaleNormal="90" workbookViewId="0">
      <selection activeCell="R3" sqref="R3:U3"/>
    </sheetView>
  </sheetViews>
  <sheetFormatPr defaultRowHeight="12.75" x14ac:dyDescent="0.2"/>
  <cols>
    <col min="1" max="1" width="4" style="6" customWidth="1"/>
    <col min="2" max="2" width="26.7109375" style="5" customWidth="1"/>
    <col min="3" max="3" width="4.28515625" style="4" customWidth="1"/>
    <col min="4" max="4" width="7.7109375" style="4" customWidth="1"/>
    <col min="5" max="5" width="8" style="4" customWidth="1"/>
    <col min="6" max="6" width="9.28515625" style="40" customWidth="1"/>
    <col min="7" max="7" width="5" style="4" customWidth="1"/>
    <col min="8" max="8" width="9.85546875" style="4" customWidth="1"/>
    <col min="9" max="9" width="4.140625" style="4" customWidth="1"/>
    <col min="10" max="10" width="9.28515625" style="4" customWidth="1"/>
    <col min="11" max="11" width="4.42578125" style="4" customWidth="1"/>
    <col min="12" max="12" width="10.28515625" style="5" customWidth="1"/>
    <col min="13" max="13" width="4.85546875" style="5" customWidth="1"/>
    <col min="14" max="14" width="7.85546875" style="5" customWidth="1"/>
    <col min="15" max="15" width="4.140625" style="5" customWidth="1"/>
    <col min="16" max="16" width="8.5703125" style="5" customWidth="1"/>
    <col min="17" max="17" width="4.140625" style="5" customWidth="1"/>
    <col min="18" max="18" width="9.28515625" style="5" customWidth="1"/>
    <col min="19" max="19" width="4.5703125" style="5" customWidth="1"/>
    <col min="20" max="20" width="9.140625" style="5" customWidth="1"/>
    <col min="21" max="21" width="6.5703125" style="5" customWidth="1"/>
    <col min="22" max="22" width="9" style="5" customWidth="1"/>
    <col min="23" max="23" width="10.28515625" style="59" customWidth="1"/>
    <col min="24" max="24" width="11.42578125" style="74" customWidth="1"/>
    <col min="25" max="26" width="9.85546875" style="5" customWidth="1"/>
    <col min="27" max="27" width="9.42578125" style="5" customWidth="1"/>
    <col min="28" max="28" width="11.140625" style="5" customWidth="1"/>
    <col min="29" max="29" width="7" style="5" customWidth="1"/>
    <col min="30" max="30" width="10.42578125" style="5" bestFit="1" customWidth="1"/>
    <col min="31" max="16384" width="9.140625" style="5"/>
  </cols>
  <sheetData>
    <row r="1" spans="1:32" x14ac:dyDescent="0.2">
      <c r="V1" s="195"/>
      <c r="W1" s="195"/>
    </row>
    <row r="2" spans="1:32" x14ac:dyDescent="0.2">
      <c r="R2" s="194" t="s">
        <v>80</v>
      </c>
      <c r="S2" s="194"/>
      <c r="V2" s="220"/>
      <c r="W2" s="221"/>
    </row>
    <row r="3" spans="1:32" x14ac:dyDescent="0.2">
      <c r="R3" s="222" t="s">
        <v>95</v>
      </c>
      <c r="S3" s="222"/>
      <c r="T3" s="223"/>
      <c r="U3" s="223"/>
    </row>
    <row r="6" spans="1:32" x14ac:dyDescent="0.2">
      <c r="R6" s="194"/>
      <c r="S6" s="194"/>
    </row>
    <row r="7" spans="1:32" ht="49.5" customHeight="1" thickBot="1" x14ac:dyDescent="0.25">
      <c r="A7" s="224" t="s">
        <v>86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</row>
    <row r="8" spans="1:32" ht="57" customHeight="1" x14ac:dyDescent="0.2">
      <c r="A8" s="226" t="s">
        <v>9</v>
      </c>
      <c r="B8" s="228" t="s">
        <v>8</v>
      </c>
      <c r="C8" s="230" t="s">
        <v>3</v>
      </c>
      <c r="D8" s="232" t="s">
        <v>7</v>
      </c>
      <c r="E8" s="234" t="s">
        <v>73</v>
      </c>
      <c r="F8" s="232" t="s">
        <v>82</v>
      </c>
      <c r="G8" s="236" t="s">
        <v>35</v>
      </c>
      <c r="H8" s="243" t="s">
        <v>6</v>
      </c>
      <c r="I8" s="245" t="s">
        <v>33</v>
      </c>
      <c r="J8" s="246"/>
      <c r="K8" s="239" t="s">
        <v>68</v>
      </c>
      <c r="L8" s="247"/>
      <c r="M8" s="239" t="s">
        <v>40</v>
      </c>
      <c r="N8" s="247"/>
      <c r="O8" s="239" t="s">
        <v>17</v>
      </c>
      <c r="P8" s="247"/>
      <c r="Q8" s="239" t="s">
        <v>16</v>
      </c>
      <c r="R8" s="247"/>
      <c r="S8" s="239" t="s">
        <v>32</v>
      </c>
      <c r="T8" s="240"/>
      <c r="U8" s="239" t="s">
        <v>74</v>
      </c>
      <c r="V8" s="240"/>
      <c r="W8" s="241" t="s">
        <v>29</v>
      </c>
      <c r="X8" s="241" t="s">
        <v>87</v>
      </c>
      <c r="Y8" s="254" t="s">
        <v>36</v>
      </c>
      <c r="Z8" s="248" t="s">
        <v>81</v>
      </c>
      <c r="AA8" s="248" t="s">
        <v>79</v>
      </c>
      <c r="AB8" s="250" t="s">
        <v>88</v>
      </c>
    </row>
    <row r="9" spans="1:32" ht="28.5" customHeight="1" thickBot="1" x14ac:dyDescent="0.25">
      <c r="A9" s="227"/>
      <c r="B9" s="229"/>
      <c r="C9" s="231"/>
      <c r="D9" s="233"/>
      <c r="E9" s="235"/>
      <c r="F9" s="233"/>
      <c r="G9" s="237"/>
      <c r="H9" s="244"/>
      <c r="I9" s="198" t="s">
        <v>0</v>
      </c>
      <c r="J9" s="198" t="s">
        <v>1</v>
      </c>
      <c r="K9" s="198" t="s">
        <v>0</v>
      </c>
      <c r="L9" s="198" t="s">
        <v>2</v>
      </c>
      <c r="M9" s="198" t="s">
        <v>0</v>
      </c>
      <c r="N9" s="198" t="s">
        <v>2</v>
      </c>
      <c r="O9" s="198" t="s">
        <v>0</v>
      </c>
      <c r="P9" s="198" t="s">
        <v>2</v>
      </c>
      <c r="Q9" s="198" t="s">
        <v>0</v>
      </c>
      <c r="R9" s="198" t="s">
        <v>2</v>
      </c>
      <c r="S9" s="198" t="s">
        <v>0</v>
      </c>
      <c r="T9" s="19" t="s">
        <v>2</v>
      </c>
      <c r="U9" s="198" t="s">
        <v>0</v>
      </c>
      <c r="V9" s="19" t="s">
        <v>2</v>
      </c>
      <c r="W9" s="242"/>
      <c r="X9" s="242"/>
      <c r="Y9" s="255"/>
      <c r="Z9" s="249"/>
      <c r="AA9" s="249"/>
      <c r="AB9" s="251"/>
    </row>
    <row r="10" spans="1:32" ht="31.5" customHeight="1" x14ac:dyDescent="0.2">
      <c r="A10" s="43"/>
      <c r="B10" s="70" t="s">
        <v>11</v>
      </c>
      <c r="C10" s="71"/>
      <c r="D10" s="71"/>
      <c r="E10" s="71"/>
      <c r="F10" s="76"/>
      <c r="G10" s="69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/>
      <c r="W10" s="142"/>
      <c r="X10" s="134"/>
      <c r="Y10" s="143"/>
      <c r="Z10" s="180"/>
      <c r="AA10" s="144"/>
      <c r="AB10" s="145"/>
      <c r="AC10" s="207"/>
      <c r="AD10" s="146"/>
      <c r="AE10" s="146"/>
      <c r="AF10" s="146"/>
    </row>
    <row r="11" spans="1:32" ht="14.25" customHeight="1" x14ac:dyDescent="0.2">
      <c r="A11" s="22">
        <v>1</v>
      </c>
      <c r="B11" s="25" t="s">
        <v>18</v>
      </c>
      <c r="C11" s="29">
        <v>17</v>
      </c>
      <c r="D11" s="128">
        <v>8010</v>
      </c>
      <c r="E11" s="29">
        <f>D11*0.1</f>
        <v>801</v>
      </c>
      <c r="F11" s="83">
        <f>D11+E11</f>
        <v>8811</v>
      </c>
      <c r="G11" s="45">
        <v>1</v>
      </c>
      <c r="H11" s="147">
        <f>F11*G11</f>
        <v>8811</v>
      </c>
      <c r="I11" s="148">
        <v>0.3</v>
      </c>
      <c r="J11" s="147">
        <f>H11*I11</f>
        <v>2643.2999999999997</v>
      </c>
      <c r="K11" s="149">
        <v>0.5</v>
      </c>
      <c r="L11" s="150">
        <f>H11*K11</f>
        <v>4405.5</v>
      </c>
      <c r="M11" s="151"/>
      <c r="N11" s="150"/>
      <c r="O11" s="150"/>
      <c r="P11" s="150"/>
      <c r="Q11" s="150"/>
      <c r="R11" s="150"/>
      <c r="S11" s="151"/>
      <c r="T11" s="150"/>
      <c r="U11" s="151">
        <v>0.3</v>
      </c>
      <c r="V11" s="152">
        <f t="shared" ref="V11:V16" si="0">H11*U11</f>
        <v>2643.2999999999997</v>
      </c>
      <c r="W11" s="153">
        <f>H11+J11+L11+P11+R11+T11+V11+N11</f>
        <v>18503.099999999999</v>
      </c>
      <c r="X11" s="134">
        <f>W11*12</f>
        <v>222037.19999999998</v>
      </c>
      <c r="Y11" s="154">
        <f>H11</f>
        <v>8811</v>
      </c>
      <c r="Z11" s="181">
        <f>H11</f>
        <v>8811</v>
      </c>
      <c r="AA11" s="155">
        <v>76985.38</v>
      </c>
      <c r="AB11" s="156">
        <f>X11+Y11+AA11+Z11</f>
        <v>316644.57999999996</v>
      </c>
      <c r="AC11" s="207"/>
      <c r="AD11" s="146"/>
      <c r="AE11" s="146"/>
      <c r="AF11" s="146"/>
    </row>
    <row r="12" spans="1:32" s="6" customFormat="1" ht="24" customHeight="1" x14ac:dyDescent="0.2">
      <c r="A12" s="22">
        <v>2</v>
      </c>
      <c r="B12" s="210" t="s">
        <v>43</v>
      </c>
      <c r="C12" s="3">
        <v>17</v>
      </c>
      <c r="D12" s="130">
        <f>D11*0.95</f>
        <v>7609.5</v>
      </c>
      <c r="E12" s="29">
        <f t="shared" ref="E12:E48" si="1">D12*0.1</f>
        <v>760.95</v>
      </c>
      <c r="F12" s="83">
        <f t="shared" ref="F12:F48" si="2">D12+E12</f>
        <v>8370.4500000000007</v>
      </c>
      <c r="G12" s="52">
        <v>1</v>
      </c>
      <c r="H12" s="147">
        <f t="shared" ref="H12:H48" si="3">F12*G12</f>
        <v>8370.4500000000007</v>
      </c>
      <c r="I12" s="160">
        <v>0.3</v>
      </c>
      <c r="J12" s="147">
        <f t="shared" ref="J12:J40" si="4">H12*I12</f>
        <v>2511.1350000000002</v>
      </c>
      <c r="K12" s="160">
        <v>0.3</v>
      </c>
      <c r="L12" s="147">
        <f t="shared" ref="L12:L13" si="5">H12*K12</f>
        <v>2511.1350000000002</v>
      </c>
      <c r="M12" s="148"/>
      <c r="N12" s="147"/>
      <c r="O12" s="211"/>
      <c r="P12" s="211"/>
      <c r="Q12" s="211"/>
      <c r="R12" s="211"/>
      <c r="S12" s="160"/>
      <c r="T12" s="211"/>
      <c r="U12" s="148">
        <v>0.3</v>
      </c>
      <c r="V12" s="212">
        <f t="shared" si="0"/>
        <v>2511.1350000000002</v>
      </c>
      <c r="W12" s="213">
        <f t="shared" ref="W12:W48" si="6">H12+J12+L12+P12+R12+T12+V12+N12</f>
        <v>15903.855000000001</v>
      </c>
      <c r="X12" s="134">
        <f t="shared" ref="X12:X42" si="7">W12*12</f>
        <v>190846.26</v>
      </c>
      <c r="Y12" s="154">
        <f t="shared" ref="Y12:Y48" si="8">H12</f>
        <v>8370.4500000000007</v>
      </c>
      <c r="Z12" s="181">
        <f t="shared" ref="Z12:Z42" si="9">H12</f>
        <v>8370.4500000000007</v>
      </c>
      <c r="AA12" s="155">
        <f>H12*4</f>
        <v>33481.800000000003</v>
      </c>
      <c r="AB12" s="156">
        <f t="shared" ref="AB12:AB42" si="10">X12+Y12+AA12+Z12</f>
        <v>241068.96000000002</v>
      </c>
      <c r="AC12" s="207"/>
      <c r="AD12" s="159"/>
      <c r="AE12" s="159"/>
      <c r="AF12" s="159"/>
    </row>
    <row r="13" spans="1:32" s="6" customFormat="1" ht="23.25" customHeight="1" x14ac:dyDescent="0.2">
      <c r="A13" s="20">
        <v>3</v>
      </c>
      <c r="B13" s="36" t="s">
        <v>42</v>
      </c>
      <c r="C13" s="24">
        <v>17</v>
      </c>
      <c r="D13" s="129">
        <f>D11*0.95</f>
        <v>7609.5</v>
      </c>
      <c r="E13" s="29">
        <f t="shared" si="1"/>
        <v>760.95</v>
      </c>
      <c r="F13" s="83">
        <f t="shared" si="2"/>
        <v>8370.4500000000007</v>
      </c>
      <c r="G13" s="49">
        <v>0.5</v>
      </c>
      <c r="H13" s="147">
        <f t="shared" si="3"/>
        <v>4185.2250000000004</v>
      </c>
      <c r="I13" s="157">
        <v>0.2</v>
      </c>
      <c r="J13" s="147">
        <f t="shared" si="4"/>
        <v>837.04500000000007</v>
      </c>
      <c r="K13" s="157">
        <v>0.3</v>
      </c>
      <c r="L13" s="150">
        <f t="shared" si="5"/>
        <v>1255.5675000000001</v>
      </c>
      <c r="M13" s="151"/>
      <c r="N13" s="150"/>
      <c r="O13" s="158"/>
      <c r="P13" s="158"/>
      <c r="Q13" s="158"/>
      <c r="R13" s="158"/>
      <c r="S13" s="157"/>
      <c r="T13" s="158"/>
      <c r="U13" s="151">
        <v>0.3</v>
      </c>
      <c r="V13" s="152">
        <f t="shared" si="0"/>
        <v>1255.5675000000001</v>
      </c>
      <c r="W13" s="153">
        <f t="shared" si="6"/>
        <v>7533.4050000000007</v>
      </c>
      <c r="X13" s="134">
        <f t="shared" si="7"/>
        <v>90400.860000000015</v>
      </c>
      <c r="Y13" s="154">
        <f t="shared" si="8"/>
        <v>4185.2250000000004</v>
      </c>
      <c r="Z13" s="181">
        <f t="shared" si="9"/>
        <v>4185.2250000000004</v>
      </c>
      <c r="AA13" s="155">
        <f t="shared" ref="AA13:AA16" si="11">H13*4</f>
        <v>16740.900000000001</v>
      </c>
      <c r="AB13" s="156">
        <f t="shared" si="10"/>
        <v>115512.21000000002</v>
      </c>
      <c r="AC13" s="207"/>
      <c r="AD13" s="159"/>
      <c r="AE13" s="159"/>
      <c r="AF13" s="159"/>
    </row>
    <row r="14" spans="1:32" x14ac:dyDescent="0.2">
      <c r="A14" s="20">
        <v>4</v>
      </c>
      <c r="B14" s="23" t="s">
        <v>12</v>
      </c>
      <c r="C14" s="3">
        <v>11</v>
      </c>
      <c r="D14" s="130">
        <v>5260</v>
      </c>
      <c r="E14" s="29">
        <f t="shared" si="1"/>
        <v>526</v>
      </c>
      <c r="F14" s="83">
        <f t="shared" si="2"/>
        <v>5786</v>
      </c>
      <c r="G14" s="52">
        <v>1</v>
      </c>
      <c r="H14" s="147">
        <f t="shared" si="3"/>
        <v>5786</v>
      </c>
      <c r="I14" s="160">
        <v>0.1</v>
      </c>
      <c r="J14" s="147">
        <f t="shared" si="4"/>
        <v>578.6</v>
      </c>
      <c r="K14" s="148"/>
      <c r="L14" s="150"/>
      <c r="M14" s="150"/>
      <c r="N14" s="150"/>
      <c r="O14" s="160"/>
      <c r="P14" s="158"/>
      <c r="Q14" s="160"/>
      <c r="R14" s="158"/>
      <c r="S14" s="157"/>
      <c r="T14" s="158"/>
      <c r="U14" s="151">
        <v>0.3</v>
      </c>
      <c r="V14" s="152">
        <f t="shared" si="0"/>
        <v>1735.8</v>
      </c>
      <c r="W14" s="153">
        <f t="shared" si="6"/>
        <v>8100.4000000000005</v>
      </c>
      <c r="X14" s="134">
        <f t="shared" si="7"/>
        <v>97204.800000000003</v>
      </c>
      <c r="Y14" s="154">
        <f t="shared" si="8"/>
        <v>5786</v>
      </c>
      <c r="Z14" s="181">
        <f t="shared" si="9"/>
        <v>5786</v>
      </c>
      <c r="AA14" s="155">
        <f t="shared" si="11"/>
        <v>23144</v>
      </c>
      <c r="AB14" s="156">
        <f t="shared" si="10"/>
        <v>131920.79999999999</v>
      </c>
      <c r="AC14" s="207"/>
      <c r="AD14" s="146"/>
      <c r="AE14" s="146"/>
      <c r="AF14" s="146"/>
    </row>
    <row r="15" spans="1:32" x14ac:dyDescent="0.2">
      <c r="A15" s="22">
        <v>5</v>
      </c>
      <c r="B15" s="23" t="s">
        <v>13</v>
      </c>
      <c r="C15" s="3">
        <v>12</v>
      </c>
      <c r="D15" s="130">
        <v>5660</v>
      </c>
      <c r="E15" s="29">
        <f t="shared" si="1"/>
        <v>566</v>
      </c>
      <c r="F15" s="83">
        <f t="shared" si="2"/>
        <v>6226</v>
      </c>
      <c r="G15" s="52">
        <v>0.5</v>
      </c>
      <c r="H15" s="147">
        <f t="shared" si="3"/>
        <v>3113</v>
      </c>
      <c r="I15" s="160">
        <v>0.1</v>
      </c>
      <c r="J15" s="147">
        <f t="shared" si="4"/>
        <v>311.3</v>
      </c>
      <c r="K15" s="157"/>
      <c r="L15" s="150"/>
      <c r="M15" s="150"/>
      <c r="N15" s="150"/>
      <c r="O15" s="160"/>
      <c r="P15" s="158"/>
      <c r="Q15" s="160"/>
      <c r="R15" s="158"/>
      <c r="S15" s="157"/>
      <c r="T15" s="158"/>
      <c r="U15" s="151">
        <v>0.3</v>
      </c>
      <c r="V15" s="152">
        <f t="shared" si="0"/>
        <v>933.9</v>
      </c>
      <c r="W15" s="153">
        <f t="shared" si="6"/>
        <v>4358.2</v>
      </c>
      <c r="X15" s="134">
        <f t="shared" si="7"/>
        <v>52298.399999999994</v>
      </c>
      <c r="Y15" s="154">
        <f t="shared" si="8"/>
        <v>3113</v>
      </c>
      <c r="Z15" s="181">
        <f t="shared" si="9"/>
        <v>3113</v>
      </c>
      <c r="AA15" s="155">
        <f t="shared" si="11"/>
        <v>12452</v>
      </c>
      <c r="AB15" s="156">
        <f t="shared" si="10"/>
        <v>70976.399999999994</v>
      </c>
      <c r="AC15" s="207"/>
      <c r="AD15" s="146"/>
      <c r="AE15" s="146"/>
      <c r="AF15" s="146"/>
    </row>
    <row r="16" spans="1:32" x14ac:dyDescent="0.2">
      <c r="A16" s="20">
        <v>6</v>
      </c>
      <c r="B16" s="23" t="s">
        <v>14</v>
      </c>
      <c r="C16" s="3">
        <v>12</v>
      </c>
      <c r="D16" s="130">
        <v>5660</v>
      </c>
      <c r="E16" s="29">
        <f t="shared" si="1"/>
        <v>566</v>
      </c>
      <c r="F16" s="83">
        <f t="shared" si="2"/>
        <v>6226</v>
      </c>
      <c r="G16" s="52">
        <v>0.5</v>
      </c>
      <c r="H16" s="147">
        <f t="shared" si="3"/>
        <v>3113</v>
      </c>
      <c r="I16" s="160">
        <v>0.1</v>
      </c>
      <c r="J16" s="147">
        <f t="shared" si="4"/>
        <v>311.3</v>
      </c>
      <c r="K16" s="148"/>
      <c r="L16" s="150"/>
      <c r="M16" s="150"/>
      <c r="N16" s="150"/>
      <c r="O16" s="160"/>
      <c r="P16" s="158"/>
      <c r="Q16" s="160"/>
      <c r="R16" s="158"/>
      <c r="S16" s="157"/>
      <c r="T16" s="158"/>
      <c r="U16" s="151">
        <v>0.3</v>
      </c>
      <c r="V16" s="152">
        <f t="shared" si="0"/>
        <v>933.9</v>
      </c>
      <c r="W16" s="153">
        <f t="shared" si="6"/>
        <v>4358.2</v>
      </c>
      <c r="X16" s="134">
        <f t="shared" si="7"/>
        <v>52298.399999999994</v>
      </c>
      <c r="Y16" s="154">
        <f t="shared" si="8"/>
        <v>3113</v>
      </c>
      <c r="Z16" s="181">
        <f t="shared" si="9"/>
        <v>3113</v>
      </c>
      <c r="AA16" s="155">
        <f t="shared" si="11"/>
        <v>12452</v>
      </c>
      <c r="AB16" s="156">
        <f>X16+Y16+AA16+Z16</f>
        <v>70976.399999999994</v>
      </c>
      <c r="AC16" s="207"/>
      <c r="AD16" s="146"/>
      <c r="AE16" s="146"/>
      <c r="AF16" s="146"/>
    </row>
    <row r="17" spans="1:32" ht="12.75" customHeight="1" x14ac:dyDescent="0.2">
      <c r="A17" s="20"/>
      <c r="B17" s="44" t="s">
        <v>75</v>
      </c>
      <c r="C17" s="3"/>
      <c r="D17" s="130"/>
      <c r="E17" s="29"/>
      <c r="F17" s="83"/>
      <c r="G17" s="52"/>
      <c r="H17" s="147"/>
      <c r="I17" s="160"/>
      <c r="J17" s="147"/>
      <c r="K17" s="148"/>
      <c r="L17" s="150"/>
      <c r="M17" s="150"/>
      <c r="N17" s="150"/>
      <c r="O17" s="160"/>
      <c r="P17" s="158"/>
      <c r="Q17" s="160"/>
      <c r="R17" s="158"/>
      <c r="S17" s="157"/>
      <c r="T17" s="158"/>
      <c r="U17" s="151"/>
      <c r="V17" s="152"/>
      <c r="W17" s="153"/>
      <c r="X17" s="134"/>
      <c r="Y17" s="154"/>
      <c r="Z17" s="181"/>
      <c r="AA17" s="155"/>
      <c r="AB17" s="156"/>
      <c r="AC17" s="207"/>
      <c r="AD17" s="146"/>
      <c r="AE17" s="146"/>
      <c r="AF17" s="146"/>
    </row>
    <row r="18" spans="1:32" x14ac:dyDescent="0.2">
      <c r="A18" s="22">
        <v>7</v>
      </c>
      <c r="B18" s="21" t="s">
        <v>45</v>
      </c>
      <c r="C18" s="3">
        <v>14</v>
      </c>
      <c r="D18" s="130">
        <v>6461</v>
      </c>
      <c r="E18" s="29">
        <f t="shared" si="1"/>
        <v>646.1</v>
      </c>
      <c r="F18" s="83">
        <f t="shared" si="2"/>
        <v>7107.1</v>
      </c>
      <c r="G18" s="52">
        <v>1.5</v>
      </c>
      <c r="H18" s="147">
        <f t="shared" si="3"/>
        <v>10660.650000000001</v>
      </c>
      <c r="I18" s="160">
        <v>0.3</v>
      </c>
      <c r="J18" s="147">
        <f t="shared" si="4"/>
        <v>3198.1950000000002</v>
      </c>
      <c r="K18" s="157"/>
      <c r="L18" s="150"/>
      <c r="M18" s="150"/>
      <c r="N18" s="150"/>
      <c r="O18" s="160">
        <v>0.2</v>
      </c>
      <c r="P18" s="158">
        <f>H18*O18</f>
        <v>2132.1300000000006</v>
      </c>
      <c r="Q18" s="160">
        <v>0.15</v>
      </c>
      <c r="R18" s="158">
        <f t="shared" ref="R18:R33" si="12">H18*Q18</f>
        <v>1599.0975000000001</v>
      </c>
      <c r="S18" s="157">
        <v>0.15</v>
      </c>
      <c r="T18" s="158">
        <f>H18*S18</f>
        <v>1599.0975000000001</v>
      </c>
      <c r="U18" s="161">
        <v>0.3</v>
      </c>
      <c r="V18" s="152">
        <f t="shared" ref="V18:V40" si="13">H18*U18</f>
        <v>3198.1950000000002</v>
      </c>
      <c r="W18" s="153">
        <f t="shared" si="6"/>
        <v>22387.365000000002</v>
      </c>
      <c r="X18" s="134">
        <f t="shared" si="7"/>
        <v>268648.38</v>
      </c>
      <c r="Y18" s="154">
        <f t="shared" si="8"/>
        <v>10660.650000000001</v>
      </c>
      <c r="Z18" s="181">
        <f t="shared" si="9"/>
        <v>10660.650000000001</v>
      </c>
      <c r="AA18" s="155">
        <f>H18*3</f>
        <v>31981.950000000004</v>
      </c>
      <c r="AB18" s="156">
        <f t="shared" si="10"/>
        <v>321951.63000000006</v>
      </c>
      <c r="AC18" s="207"/>
      <c r="AD18" s="146"/>
      <c r="AE18" s="146"/>
      <c r="AF18" s="146"/>
    </row>
    <row r="19" spans="1:32" x14ac:dyDescent="0.2">
      <c r="A19" s="22">
        <f>A18+1</f>
        <v>8</v>
      </c>
      <c r="B19" s="21" t="s">
        <v>45</v>
      </c>
      <c r="C19" s="3">
        <v>13</v>
      </c>
      <c r="D19" s="130">
        <v>6061</v>
      </c>
      <c r="E19" s="29">
        <f t="shared" si="1"/>
        <v>606.1</v>
      </c>
      <c r="F19" s="83">
        <f t="shared" si="2"/>
        <v>6667.1</v>
      </c>
      <c r="G19" s="52">
        <v>4</v>
      </c>
      <c r="H19" s="147">
        <f t="shared" si="3"/>
        <v>26668.400000000001</v>
      </c>
      <c r="I19" s="160">
        <v>0.2</v>
      </c>
      <c r="J19" s="147">
        <f t="shared" si="4"/>
        <v>5333.68</v>
      </c>
      <c r="K19" s="157"/>
      <c r="L19" s="150"/>
      <c r="M19" s="150"/>
      <c r="N19" s="150"/>
      <c r="O19" s="160">
        <v>0.2</v>
      </c>
      <c r="P19" s="158">
        <f t="shared" ref="P19:P33" si="14">H19*O19</f>
        <v>5333.68</v>
      </c>
      <c r="Q19" s="160">
        <v>0.15</v>
      </c>
      <c r="R19" s="158">
        <f t="shared" si="12"/>
        <v>4000.26</v>
      </c>
      <c r="S19" s="157">
        <v>0.15</v>
      </c>
      <c r="T19" s="158">
        <f t="shared" ref="T19:T33" si="15">H19*S19</f>
        <v>4000.26</v>
      </c>
      <c r="U19" s="161">
        <v>0.3</v>
      </c>
      <c r="V19" s="152">
        <f t="shared" si="13"/>
        <v>8000.52</v>
      </c>
      <c r="W19" s="153">
        <f t="shared" si="6"/>
        <v>53336.800000000003</v>
      </c>
      <c r="X19" s="134">
        <f t="shared" si="7"/>
        <v>640041.60000000009</v>
      </c>
      <c r="Y19" s="154">
        <f t="shared" si="8"/>
        <v>26668.400000000001</v>
      </c>
      <c r="Z19" s="181">
        <f t="shared" si="9"/>
        <v>26668.400000000001</v>
      </c>
      <c r="AA19" s="155">
        <f t="shared" ref="AA19:AA42" si="16">H19*3</f>
        <v>80005.200000000012</v>
      </c>
      <c r="AB19" s="156">
        <f t="shared" si="10"/>
        <v>773383.60000000021</v>
      </c>
      <c r="AC19" s="207"/>
      <c r="AD19" s="146"/>
      <c r="AE19" s="146"/>
      <c r="AF19" s="146"/>
    </row>
    <row r="20" spans="1:32" x14ac:dyDescent="0.2">
      <c r="A20" s="22">
        <f>A19+1</f>
        <v>9</v>
      </c>
      <c r="B20" s="21" t="s">
        <v>45</v>
      </c>
      <c r="C20" s="3">
        <v>12</v>
      </c>
      <c r="D20" s="130">
        <v>5660</v>
      </c>
      <c r="E20" s="29">
        <f t="shared" si="1"/>
        <v>566</v>
      </c>
      <c r="F20" s="83">
        <f t="shared" si="2"/>
        <v>6226</v>
      </c>
      <c r="G20" s="52">
        <v>4</v>
      </c>
      <c r="H20" s="147">
        <f t="shared" si="3"/>
        <v>24904</v>
      </c>
      <c r="I20" s="160">
        <v>0.2</v>
      </c>
      <c r="J20" s="147">
        <f t="shared" si="4"/>
        <v>4980.8</v>
      </c>
      <c r="K20" s="157"/>
      <c r="L20" s="150"/>
      <c r="M20" s="150"/>
      <c r="N20" s="150"/>
      <c r="O20" s="160">
        <v>0.2</v>
      </c>
      <c r="P20" s="158">
        <f t="shared" si="14"/>
        <v>4980.8</v>
      </c>
      <c r="Q20" s="160">
        <v>0.15</v>
      </c>
      <c r="R20" s="158">
        <f t="shared" si="12"/>
        <v>3735.6</v>
      </c>
      <c r="S20" s="157">
        <v>0.15</v>
      </c>
      <c r="T20" s="158">
        <f t="shared" si="15"/>
        <v>3735.6</v>
      </c>
      <c r="U20" s="162">
        <v>0.3</v>
      </c>
      <c r="V20" s="152">
        <f t="shared" si="13"/>
        <v>7471.2</v>
      </c>
      <c r="W20" s="153">
        <f t="shared" si="6"/>
        <v>49807.999999999993</v>
      </c>
      <c r="X20" s="134">
        <f t="shared" si="7"/>
        <v>597695.99999999988</v>
      </c>
      <c r="Y20" s="154">
        <f t="shared" si="8"/>
        <v>24904</v>
      </c>
      <c r="Z20" s="181">
        <f t="shared" si="9"/>
        <v>24904</v>
      </c>
      <c r="AA20" s="155">
        <f t="shared" si="16"/>
        <v>74712</v>
      </c>
      <c r="AB20" s="156">
        <f t="shared" si="10"/>
        <v>722215.99999999988</v>
      </c>
      <c r="AC20" s="207"/>
      <c r="AD20" s="146"/>
      <c r="AE20" s="146"/>
      <c r="AF20" s="146"/>
    </row>
    <row r="21" spans="1:32" x14ac:dyDescent="0.2">
      <c r="A21" s="22">
        <f t="shared" ref="A21:A42" si="17">A20+1</f>
        <v>10</v>
      </c>
      <c r="B21" s="21" t="s">
        <v>45</v>
      </c>
      <c r="C21" s="3">
        <v>11</v>
      </c>
      <c r="D21" s="130">
        <v>5260</v>
      </c>
      <c r="E21" s="29">
        <f t="shared" si="1"/>
        <v>526</v>
      </c>
      <c r="F21" s="83">
        <f t="shared" si="2"/>
        <v>5786</v>
      </c>
      <c r="G21" s="52">
        <v>1.5</v>
      </c>
      <c r="H21" s="147">
        <f t="shared" si="3"/>
        <v>8679</v>
      </c>
      <c r="I21" s="160">
        <v>0.1</v>
      </c>
      <c r="J21" s="147">
        <f t="shared" si="4"/>
        <v>867.90000000000009</v>
      </c>
      <c r="K21" s="157"/>
      <c r="L21" s="150"/>
      <c r="M21" s="150"/>
      <c r="N21" s="150"/>
      <c r="O21" s="160">
        <v>0.2</v>
      </c>
      <c r="P21" s="158">
        <f t="shared" si="14"/>
        <v>1735.8000000000002</v>
      </c>
      <c r="Q21" s="160">
        <v>0.15</v>
      </c>
      <c r="R21" s="158">
        <f t="shared" si="12"/>
        <v>1301.8499999999999</v>
      </c>
      <c r="S21" s="157">
        <v>0.15</v>
      </c>
      <c r="T21" s="158">
        <f t="shared" si="15"/>
        <v>1301.8499999999999</v>
      </c>
      <c r="U21" s="161">
        <v>0.3</v>
      </c>
      <c r="V21" s="152">
        <f t="shared" si="13"/>
        <v>2603.6999999999998</v>
      </c>
      <c r="W21" s="153">
        <f t="shared" si="6"/>
        <v>16490.100000000002</v>
      </c>
      <c r="X21" s="134">
        <f t="shared" si="7"/>
        <v>197881.2</v>
      </c>
      <c r="Y21" s="154">
        <f t="shared" si="8"/>
        <v>8679</v>
      </c>
      <c r="Z21" s="181">
        <f t="shared" si="9"/>
        <v>8679</v>
      </c>
      <c r="AA21" s="155">
        <f t="shared" si="16"/>
        <v>26037</v>
      </c>
      <c r="AB21" s="156">
        <f t="shared" si="10"/>
        <v>241276.2</v>
      </c>
      <c r="AC21" s="207"/>
      <c r="AD21" s="146"/>
      <c r="AE21" s="146"/>
      <c r="AF21" s="146"/>
    </row>
    <row r="22" spans="1:32" x14ac:dyDescent="0.2">
      <c r="A22" s="22">
        <f t="shared" si="17"/>
        <v>11</v>
      </c>
      <c r="B22" s="21" t="s">
        <v>47</v>
      </c>
      <c r="C22" s="3">
        <v>11</v>
      </c>
      <c r="D22" s="130">
        <v>5260</v>
      </c>
      <c r="E22" s="29">
        <f t="shared" si="1"/>
        <v>526</v>
      </c>
      <c r="F22" s="83">
        <f t="shared" si="2"/>
        <v>5786</v>
      </c>
      <c r="G22" s="52">
        <v>1.35</v>
      </c>
      <c r="H22" s="147">
        <f t="shared" si="3"/>
        <v>7811.1</v>
      </c>
      <c r="I22" s="160">
        <v>0.1</v>
      </c>
      <c r="J22" s="147">
        <f t="shared" si="4"/>
        <v>781.11000000000013</v>
      </c>
      <c r="K22" s="157"/>
      <c r="L22" s="150"/>
      <c r="M22" s="150"/>
      <c r="N22" s="150"/>
      <c r="O22" s="160"/>
      <c r="P22" s="158"/>
      <c r="Q22" s="160"/>
      <c r="R22" s="158"/>
      <c r="S22" s="157"/>
      <c r="T22" s="158"/>
      <c r="U22" s="161">
        <v>0.3</v>
      </c>
      <c r="V22" s="152">
        <f t="shared" si="13"/>
        <v>2343.33</v>
      </c>
      <c r="W22" s="153">
        <f t="shared" si="6"/>
        <v>10935.54</v>
      </c>
      <c r="X22" s="134">
        <f t="shared" si="7"/>
        <v>131226.48000000001</v>
      </c>
      <c r="Y22" s="154">
        <f t="shared" si="8"/>
        <v>7811.1</v>
      </c>
      <c r="Z22" s="181">
        <f t="shared" si="9"/>
        <v>7811.1</v>
      </c>
      <c r="AA22" s="155">
        <f t="shared" si="16"/>
        <v>23433.300000000003</v>
      </c>
      <c r="AB22" s="156">
        <f t="shared" si="10"/>
        <v>170281.98</v>
      </c>
      <c r="AC22" s="207"/>
      <c r="AD22" s="146"/>
      <c r="AE22" s="146"/>
      <c r="AF22" s="146"/>
    </row>
    <row r="23" spans="1:32" x14ac:dyDescent="0.2">
      <c r="A23" s="22">
        <f t="shared" si="17"/>
        <v>12</v>
      </c>
      <c r="B23" s="21" t="s">
        <v>48</v>
      </c>
      <c r="C23" s="3">
        <v>10</v>
      </c>
      <c r="D23" s="130">
        <v>4859</v>
      </c>
      <c r="E23" s="29">
        <f t="shared" si="1"/>
        <v>485.90000000000003</v>
      </c>
      <c r="F23" s="83">
        <f t="shared" si="2"/>
        <v>5344.9</v>
      </c>
      <c r="G23" s="52">
        <v>0.6</v>
      </c>
      <c r="H23" s="147">
        <f t="shared" si="3"/>
        <v>3206.9399999999996</v>
      </c>
      <c r="I23" s="160">
        <v>0.3</v>
      </c>
      <c r="J23" s="147">
        <f t="shared" si="4"/>
        <v>962.08199999999988</v>
      </c>
      <c r="K23" s="157"/>
      <c r="L23" s="150"/>
      <c r="M23" s="150"/>
      <c r="N23" s="150"/>
      <c r="O23" s="160"/>
      <c r="P23" s="158"/>
      <c r="Q23" s="160"/>
      <c r="R23" s="158"/>
      <c r="S23" s="157"/>
      <c r="T23" s="158"/>
      <c r="U23" s="161">
        <v>0.3</v>
      </c>
      <c r="V23" s="152">
        <f t="shared" si="13"/>
        <v>962.08199999999988</v>
      </c>
      <c r="W23" s="153">
        <f t="shared" si="6"/>
        <v>5131.1039999999994</v>
      </c>
      <c r="X23" s="134">
        <f t="shared" si="7"/>
        <v>61573.247999999992</v>
      </c>
      <c r="Y23" s="154">
        <f t="shared" si="8"/>
        <v>3206.9399999999996</v>
      </c>
      <c r="Z23" s="181">
        <f t="shared" si="9"/>
        <v>3206.9399999999996</v>
      </c>
      <c r="AA23" s="155">
        <f t="shared" si="16"/>
        <v>9620.82</v>
      </c>
      <c r="AB23" s="156">
        <f t="shared" si="10"/>
        <v>77607.948000000004</v>
      </c>
      <c r="AC23" s="207"/>
      <c r="AD23" s="146"/>
      <c r="AE23" s="146"/>
      <c r="AF23" s="146"/>
    </row>
    <row r="24" spans="1:32" x14ac:dyDescent="0.2">
      <c r="A24" s="22">
        <f t="shared" si="17"/>
        <v>13</v>
      </c>
      <c r="B24" s="21" t="s">
        <v>49</v>
      </c>
      <c r="C24" s="3">
        <v>12</v>
      </c>
      <c r="D24" s="130">
        <v>5660</v>
      </c>
      <c r="E24" s="29">
        <f t="shared" si="1"/>
        <v>566</v>
      </c>
      <c r="F24" s="83">
        <f t="shared" si="2"/>
        <v>6226</v>
      </c>
      <c r="G24" s="52">
        <v>0.6</v>
      </c>
      <c r="H24" s="147">
        <f t="shared" si="3"/>
        <v>3735.6</v>
      </c>
      <c r="I24" s="160">
        <v>0.1</v>
      </c>
      <c r="J24" s="147">
        <f t="shared" si="4"/>
        <v>373.56</v>
      </c>
      <c r="K24" s="157"/>
      <c r="L24" s="150"/>
      <c r="M24" s="150"/>
      <c r="N24" s="150"/>
      <c r="O24" s="160"/>
      <c r="P24" s="158"/>
      <c r="Q24" s="160"/>
      <c r="R24" s="158"/>
      <c r="S24" s="157"/>
      <c r="T24" s="158"/>
      <c r="U24" s="161">
        <v>0.3</v>
      </c>
      <c r="V24" s="152">
        <f t="shared" si="13"/>
        <v>1120.6799999999998</v>
      </c>
      <c r="W24" s="153">
        <f t="shared" si="6"/>
        <v>5229.84</v>
      </c>
      <c r="X24" s="134">
        <f t="shared" si="7"/>
        <v>62758.080000000002</v>
      </c>
      <c r="Y24" s="154">
        <f t="shared" si="8"/>
        <v>3735.6</v>
      </c>
      <c r="Z24" s="181">
        <f t="shared" si="9"/>
        <v>3735.6</v>
      </c>
      <c r="AA24" s="155">
        <f t="shared" si="16"/>
        <v>11206.8</v>
      </c>
      <c r="AB24" s="156">
        <f t="shared" si="10"/>
        <v>81436.080000000016</v>
      </c>
      <c r="AC24" s="207"/>
      <c r="AD24" s="146"/>
      <c r="AE24" s="146"/>
      <c r="AF24" s="146"/>
    </row>
    <row r="25" spans="1:32" x14ac:dyDescent="0.2">
      <c r="A25" s="22">
        <f t="shared" si="17"/>
        <v>14</v>
      </c>
      <c r="B25" s="21" t="s">
        <v>52</v>
      </c>
      <c r="C25" s="3">
        <v>14</v>
      </c>
      <c r="D25" s="130">
        <v>6461</v>
      </c>
      <c r="E25" s="29">
        <f t="shared" si="1"/>
        <v>646.1</v>
      </c>
      <c r="F25" s="83">
        <f t="shared" si="2"/>
        <v>7107.1</v>
      </c>
      <c r="G25" s="52">
        <v>1.5</v>
      </c>
      <c r="H25" s="147">
        <f t="shared" si="3"/>
        <v>10660.650000000001</v>
      </c>
      <c r="I25" s="160">
        <v>0.2</v>
      </c>
      <c r="J25" s="147">
        <f t="shared" si="4"/>
        <v>2132.1300000000006</v>
      </c>
      <c r="K25" s="157"/>
      <c r="L25" s="150"/>
      <c r="M25" s="148" t="s">
        <v>71</v>
      </c>
      <c r="N25" s="150"/>
      <c r="O25" s="160"/>
      <c r="P25" s="158"/>
      <c r="Q25" s="160">
        <v>0.1</v>
      </c>
      <c r="R25" s="158">
        <f>H25*Q25</f>
        <v>1066.0650000000003</v>
      </c>
      <c r="S25" s="157">
        <v>0.13</v>
      </c>
      <c r="T25" s="158">
        <f t="shared" si="15"/>
        <v>1385.8845000000003</v>
      </c>
      <c r="U25" s="161">
        <v>0.3</v>
      </c>
      <c r="V25" s="152">
        <f t="shared" si="13"/>
        <v>3198.1950000000002</v>
      </c>
      <c r="W25" s="153">
        <f t="shared" si="6"/>
        <v>18442.924500000005</v>
      </c>
      <c r="X25" s="134">
        <f t="shared" si="7"/>
        <v>221315.09400000004</v>
      </c>
      <c r="Y25" s="154">
        <f t="shared" si="8"/>
        <v>10660.650000000001</v>
      </c>
      <c r="Z25" s="181">
        <f t="shared" si="9"/>
        <v>10660.650000000001</v>
      </c>
      <c r="AA25" s="155">
        <f t="shared" si="16"/>
        <v>31981.950000000004</v>
      </c>
      <c r="AB25" s="156">
        <f t="shared" si="10"/>
        <v>274618.34400000004</v>
      </c>
      <c r="AC25" s="207"/>
      <c r="AD25" s="146"/>
      <c r="AE25" s="146"/>
      <c r="AF25" s="146"/>
    </row>
    <row r="26" spans="1:32" x14ac:dyDescent="0.2">
      <c r="A26" s="22">
        <f t="shared" si="17"/>
        <v>15</v>
      </c>
      <c r="B26" s="21" t="s">
        <v>52</v>
      </c>
      <c r="C26" s="3">
        <v>14</v>
      </c>
      <c r="D26" s="130">
        <v>6461</v>
      </c>
      <c r="E26" s="29">
        <f t="shared" si="1"/>
        <v>646.1</v>
      </c>
      <c r="F26" s="83">
        <f t="shared" si="2"/>
        <v>7107.1</v>
      </c>
      <c r="G26" s="52">
        <v>0.5</v>
      </c>
      <c r="H26" s="147">
        <f t="shared" si="3"/>
        <v>3553.55</v>
      </c>
      <c r="I26" s="160">
        <v>0.3</v>
      </c>
      <c r="J26" s="147">
        <f>H26*I26</f>
        <v>1066.0650000000001</v>
      </c>
      <c r="K26" s="157"/>
      <c r="L26" s="150"/>
      <c r="M26" s="148">
        <v>0.1</v>
      </c>
      <c r="N26" s="150">
        <f>H26*M26</f>
        <v>355.35500000000002</v>
      </c>
      <c r="O26" s="160"/>
      <c r="P26" s="158"/>
      <c r="Q26" s="160">
        <v>0.1</v>
      </c>
      <c r="R26" s="158">
        <f>H26*Q26</f>
        <v>355.35500000000002</v>
      </c>
      <c r="S26" s="157">
        <v>0.13</v>
      </c>
      <c r="T26" s="158">
        <f>H26*S26</f>
        <v>461.96150000000006</v>
      </c>
      <c r="U26" s="161">
        <v>0.3</v>
      </c>
      <c r="V26" s="152">
        <f>H26*U26</f>
        <v>1066.0650000000001</v>
      </c>
      <c r="W26" s="153">
        <f t="shared" si="6"/>
        <v>6858.3514999999989</v>
      </c>
      <c r="X26" s="134">
        <f t="shared" si="7"/>
        <v>82300.217999999993</v>
      </c>
      <c r="Y26" s="154">
        <f t="shared" si="8"/>
        <v>3553.55</v>
      </c>
      <c r="Z26" s="181">
        <f t="shared" si="9"/>
        <v>3553.55</v>
      </c>
      <c r="AA26" s="155">
        <f t="shared" si="16"/>
        <v>10660.650000000001</v>
      </c>
      <c r="AB26" s="156">
        <f t="shared" si="10"/>
        <v>100067.96800000001</v>
      </c>
      <c r="AC26" s="207"/>
      <c r="AD26" s="146"/>
      <c r="AE26" s="146"/>
      <c r="AF26" s="146"/>
    </row>
    <row r="27" spans="1:32" x14ac:dyDescent="0.2">
      <c r="A27" s="22">
        <f t="shared" si="17"/>
        <v>16</v>
      </c>
      <c r="B27" s="21" t="s">
        <v>52</v>
      </c>
      <c r="C27" s="3">
        <v>13</v>
      </c>
      <c r="D27" s="130">
        <v>6061</v>
      </c>
      <c r="E27" s="29">
        <f t="shared" si="1"/>
        <v>606.1</v>
      </c>
      <c r="F27" s="83">
        <f t="shared" si="2"/>
        <v>6667.1</v>
      </c>
      <c r="G27" s="52">
        <v>0.5</v>
      </c>
      <c r="H27" s="147">
        <f t="shared" si="3"/>
        <v>3333.55</v>
      </c>
      <c r="I27" s="160">
        <v>0.2</v>
      </c>
      <c r="J27" s="147">
        <f>H27*I27</f>
        <v>666.71</v>
      </c>
      <c r="K27" s="157"/>
      <c r="L27" s="150"/>
      <c r="M27" s="148"/>
      <c r="N27" s="150"/>
      <c r="O27" s="160"/>
      <c r="P27" s="158"/>
      <c r="Q27" s="160">
        <v>0.1</v>
      </c>
      <c r="R27" s="158">
        <f>H27*Q27</f>
        <v>333.35500000000002</v>
      </c>
      <c r="S27" s="157"/>
      <c r="T27" s="158"/>
      <c r="U27" s="161">
        <v>0.3</v>
      </c>
      <c r="V27" s="152">
        <f>H27*U27</f>
        <v>1000.0650000000001</v>
      </c>
      <c r="W27" s="153">
        <f t="shared" si="6"/>
        <v>5333.68</v>
      </c>
      <c r="X27" s="134">
        <f t="shared" si="7"/>
        <v>64004.160000000003</v>
      </c>
      <c r="Y27" s="154">
        <f t="shared" si="8"/>
        <v>3333.55</v>
      </c>
      <c r="Z27" s="181">
        <f t="shared" si="9"/>
        <v>3333.55</v>
      </c>
      <c r="AA27" s="155">
        <f t="shared" si="16"/>
        <v>10000.650000000001</v>
      </c>
      <c r="AB27" s="156">
        <f t="shared" si="10"/>
        <v>80671.910000000018</v>
      </c>
      <c r="AC27" s="207"/>
      <c r="AD27" s="146"/>
      <c r="AE27" s="146"/>
      <c r="AF27" s="146"/>
    </row>
    <row r="28" spans="1:32" x14ac:dyDescent="0.2">
      <c r="A28" s="22">
        <f t="shared" si="17"/>
        <v>17</v>
      </c>
      <c r="B28" s="21" t="s">
        <v>52</v>
      </c>
      <c r="C28" s="3">
        <v>12</v>
      </c>
      <c r="D28" s="130">
        <v>5660</v>
      </c>
      <c r="E28" s="29">
        <f t="shared" si="1"/>
        <v>566</v>
      </c>
      <c r="F28" s="83">
        <f t="shared" si="2"/>
        <v>6226</v>
      </c>
      <c r="G28" s="52">
        <v>1.5</v>
      </c>
      <c r="H28" s="147">
        <f t="shared" si="3"/>
        <v>9339</v>
      </c>
      <c r="I28" s="160">
        <v>0.1</v>
      </c>
      <c r="J28" s="147">
        <f t="shared" si="4"/>
        <v>933.90000000000009</v>
      </c>
      <c r="K28" s="157"/>
      <c r="L28" s="150"/>
      <c r="M28" s="150"/>
      <c r="N28" s="150"/>
      <c r="O28" s="163">
        <v>0.2</v>
      </c>
      <c r="P28" s="158">
        <f>H28*O28</f>
        <v>1867.8000000000002</v>
      </c>
      <c r="Q28" s="160">
        <v>0.1</v>
      </c>
      <c r="R28" s="158">
        <f t="shared" si="12"/>
        <v>933.90000000000009</v>
      </c>
      <c r="S28" s="157"/>
      <c r="T28" s="158"/>
      <c r="U28" s="161">
        <v>0.3</v>
      </c>
      <c r="V28" s="152">
        <f t="shared" si="13"/>
        <v>2801.7</v>
      </c>
      <c r="W28" s="153">
        <f t="shared" si="6"/>
        <v>15876.3</v>
      </c>
      <c r="X28" s="134">
        <f t="shared" si="7"/>
        <v>190515.59999999998</v>
      </c>
      <c r="Y28" s="154">
        <f t="shared" si="8"/>
        <v>9339</v>
      </c>
      <c r="Z28" s="181">
        <f t="shared" si="9"/>
        <v>9339</v>
      </c>
      <c r="AA28" s="155">
        <f t="shared" si="16"/>
        <v>28017</v>
      </c>
      <c r="AB28" s="156">
        <f t="shared" si="10"/>
        <v>237210.59999999998</v>
      </c>
      <c r="AC28" s="207"/>
      <c r="AD28" s="146"/>
      <c r="AE28" s="146"/>
      <c r="AF28" s="146"/>
    </row>
    <row r="29" spans="1:32" x14ac:dyDescent="0.2">
      <c r="A29" s="22">
        <f t="shared" si="17"/>
        <v>18</v>
      </c>
      <c r="B29" s="21" t="s">
        <v>55</v>
      </c>
      <c r="C29" s="3">
        <v>12</v>
      </c>
      <c r="D29" s="130">
        <v>5660</v>
      </c>
      <c r="E29" s="29">
        <f t="shared" si="1"/>
        <v>566</v>
      </c>
      <c r="F29" s="83">
        <f t="shared" si="2"/>
        <v>6226</v>
      </c>
      <c r="G29" s="52">
        <v>0.55000000000000004</v>
      </c>
      <c r="H29" s="147">
        <f t="shared" si="3"/>
        <v>3424.3</v>
      </c>
      <c r="I29" s="160">
        <v>0.3</v>
      </c>
      <c r="J29" s="147">
        <f t="shared" si="4"/>
        <v>1027.29</v>
      </c>
      <c r="K29" s="157"/>
      <c r="L29" s="150"/>
      <c r="M29" s="150"/>
      <c r="N29" s="150"/>
      <c r="O29" s="163">
        <v>0.2</v>
      </c>
      <c r="P29" s="158"/>
      <c r="Q29" s="160">
        <v>0.1</v>
      </c>
      <c r="R29" s="158">
        <f t="shared" si="12"/>
        <v>342.43000000000006</v>
      </c>
      <c r="S29" s="157">
        <v>0.2</v>
      </c>
      <c r="T29" s="158">
        <f t="shared" si="15"/>
        <v>684.86000000000013</v>
      </c>
      <c r="U29" s="161">
        <v>0.3</v>
      </c>
      <c r="V29" s="152">
        <f t="shared" si="13"/>
        <v>1027.29</v>
      </c>
      <c r="W29" s="153">
        <f t="shared" si="6"/>
        <v>6506.170000000001</v>
      </c>
      <c r="X29" s="134">
        <f t="shared" si="7"/>
        <v>78074.040000000008</v>
      </c>
      <c r="Y29" s="154">
        <f t="shared" si="8"/>
        <v>3424.3</v>
      </c>
      <c r="Z29" s="181">
        <f t="shared" si="9"/>
        <v>3424.3</v>
      </c>
      <c r="AA29" s="155">
        <f t="shared" si="16"/>
        <v>10272.900000000001</v>
      </c>
      <c r="AB29" s="156">
        <f t="shared" si="10"/>
        <v>95195.540000000023</v>
      </c>
      <c r="AC29" s="207"/>
      <c r="AD29" s="146"/>
      <c r="AE29" s="146"/>
      <c r="AF29" s="146"/>
    </row>
    <row r="30" spans="1:32" x14ac:dyDescent="0.2">
      <c r="A30" s="22">
        <f t="shared" si="17"/>
        <v>19</v>
      </c>
      <c r="B30" s="21" t="s">
        <v>56</v>
      </c>
      <c r="C30" s="3">
        <v>10</v>
      </c>
      <c r="D30" s="130">
        <v>4859</v>
      </c>
      <c r="E30" s="29">
        <f t="shared" si="1"/>
        <v>485.90000000000003</v>
      </c>
      <c r="F30" s="83">
        <f t="shared" si="2"/>
        <v>5344.9</v>
      </c>
      <c r="G30" s="52">
        <v>0.7</v>
      </c>
      <c r="H30" s="147">
        <f t="shared" si="3"/>
        <v>3741.4299999999994</v>
      </c>
      <c r="I30" s="160">
        <v>0.1</v>
      </c>
      <c r="J30" s="147">
        <f t="shared" si="4"/>
        <v>374.14299999999997</v>
      </c>
      <c r="K30" s="157"/>
      <c r="L30" s="150"/>
      <c r="M30" s="150"/>
      <c r="N30" s="150"/>
      <c r="O30" s="163"/>
      <c r="P30" s="158"/>
      <c r="Q30" s="160">
        <v>0.15</v>
      </c>
      <c r="R30" s="158">
        <f t="shared" si="12"/>
        <v>561.21449999999993</v>
      </c>
      <c r="S30" s="157"/>
      <c r="T30" s="158"/>
      <c r="U30" s="161">
        <v>0.3</v>
      </c>
      <c r="V30" s="152">
        <f t="shared" si="13"/>
        <v>1122.4289999999999</v>
      </c>
      <c r="W30" s="153">
        <f t="shared" si="6"/>
        <v>5799.2164999999995</v>
      </c>
      <c r="X30" s="134">
        <f t="shared" si="7"/>
        <v>69590.597999999998</v>
      </c>
      <c r="Y30" s="154">
        <f t="shared" si="8"/>
        <v>3741.4299999999994</v>
      </c>
      <c r="Z30" s="181">
        <f t="shared" si="9"/>
        <v>3741.4299999999994</v>
      </c>
      <c r="AA30" s="155">
        <f t="shared" si="16"/>
        <v>11224.289999999997</v>
      </c>
      <c r="AB30" s="156">
        <f t="shared" si="10"/>
        <v>88297.747999999978</v>
      </c>
      <c r="AC30" s="207"/>
      <c r="AD30" s="146"/>
      <c r="AE30" s="146"/>
      <c r="AF30" s="146"/>
    </row>
    <row r="31" spans="1:32" x14ac:dyDescent="0.2">
      <c r="A31" s="22">
        <f t="shared" si="17"/>
        <v>20</v>
      </c>
      <c r="B31" s="21" t="s">
        <v>51</v>
      </c>
      <c r="C31" s="3">
        <v>12</v>
      </c>
      <c r="D31" s="130">
        <v>5660</v>
      </c>
      <c r="E31" s="29">
        <f t="shared" si="1"/>
        <v>566</v>
      </c>
      <c r="F31" s="83">
        <f t="shared" si="2"/>
        <v>6226</v>
      </c>
      <c r="G31" s="52">
        <v>0.5</v>
      </c>
      <c r="H31" s="147">
        <f t="shared" si="3"/>
        <v>3113</v>
      </c>
      <c r="I31" s="160">
        <v>0.1</v>
      </c>
      <c r="J31" s="147">
        <f t="shared" si="4"/>
        <v>311.3</v>
      </c>
      <c r="K31" s="157"/>
      <c r="L31" s="150"/>
      <c r="M31" s="150"/>
      <c r="N31" s="150"/>
      <c r="O31" s="163"/>
      <c r="P31" s="158"/>
      <c r="Q31" s="160"/>
      <c r="R31" s="158"/>
      <c r="S31" s="157"/>
      <c r="T31" s="158"/>
      <c r="U31" s="161">
        <v>0.3</v>
      </c>
      <c r="V31" s="152">
        <f t="shared" si="13"/>
        <v>933.9</v>
      </c>
      <c r="W31" s="153">
        <f t="shared" si="6"/>
        <v>4358.2</v>
      </c>
      <c r="X31" s="134">
        <f t="shared" si="7"/>
        <v>52298.399999999994</v>
      </c>
      <c r="Y31" s="154">
        <f t="shared" si="8"/>
        <v>3113</v>
      </c>
      <c r="Z31" s="181">
        <f t="shared" si="9"/>
        <v>3113</v>
      </c>
      <c r="AA31" s="155">
        <f t="shared" si="16"/>
        <v>9339</v>
      </c>
      <c r="AB31" s="156">
        <f t="shared" si="10"/>
        <v>67863.399999999994</v>
      </c>
      <c r="AC31" s="207"/>
      <c r="AD31" s="146"/>
      <c r="AE31" s="146"/>
      <c r="AF31" s="146"/>
    </row>
    <row r="32" spans="1:32" x14ac:dyDescent="0.2">
      <c r="A32" s="22">
        <f t="shared" si="17"/>
        <v>21</v>
      </c>
      <c r="B32" s="21" t="s">
        <v>53</v>
      </c>
      <c r="C32" s="3">
        <v>11</v>
      </c>
      <c r="D32" s="130">
        <v>5260</v>
      </c>
      <c r="E32" s="29">
        <f t="shared" si="1"/>
        <v>526</v>
      </c>
      <c r="F32" s="83">
        <f t="shared" si="2"/>
        <v>5786</v>
      </c>
      <c r="G32" s="52">
        <v>1.3</v>
      </c>
      <c r="H32" s="147">
        <f t="shared" si="3"/>
        <v>7521.8</v>
      </c>
      <c r="I32" s="163">
        <v>0.2</v>
      </c>
      <c r="J32" s="147">
        <f t="shared" si="4"/>
        <v>1504.3600000000001</v>
      </c>
      <c r="K32" s="157"/>
      <c r="L32" s="150"/>
      <c r="M32" s="150"/>
      <c r="N32" s="150"/>
      <c r="O32" s="163"/>
      <c r="P32" s="158"/>
      <c r="Q32" s="160">
        <v>0.2</v>
      </c>
      <c r="R32" s="158">
        <f t="shared" si="12"/>
        <v>1504.3600000000001</v>
      </c>
      <c r="S32" s="157"/>
      <c r="T32" s="158"/>
      <c r="U32" s="161">
        <v>0.3</v>
      </c>
      <c r="V32" s="152">
        <f t="shared" si="13"/>
        <v>2256.54</v>
      </c>
      <c r="W32" s="153">
        <f t="shared" si="6"/>
        <v>12787.060000000001</v>
      </c>
      <c r="X32" s="134">
        <f t="shared" si="7"/>
        <v>153444.72000000003</v>
      </c>
      <c r="Y32" s="154">
        <f t="shared" si="8"/>
        <v>7521.8</v>
      </c>
      <c r="Z32" s="181">
        <f t="shared" si="9"/>
        <v>7521.8</v>
      </c>
      <c r="AA32" s="155">
        <f t="shared" si="16"/>
        <v>22565.4</v>
      </c>
      <c r="AB32" s="156">
        <f t="shared" si="10"/>
        <v>191053.72</v>
      </c>
      <c r="AC32" s="207"/>
      <c r="AD32" s="146"/>
      <c r="AE32" s="146"/>
      <c r="AF32" s="146"/>
    </row>
    <row r="33" spans="1:32" x14ac:dyDescent="0.2">
      <c r="A33" s="22">
        <f t="shared" si="17"/>
        <v>22</v>
      </c>
      <c r="B33" s="21" t="s">
        <v>54</v>
      </c>
      <c r="C33" s="3">
        <v>12</v>
      </c>
      <c r="D33" s="130">
        <v>5660</v>
      </c>
      <c r="E33" s="29">
        <f t="shared" si="1"/>
        <v>566</v>
      </c>
      <c r="F33" s="83">
        <f t="shared" si="2"/>
        <v>6226</v>
      </c>
      <c r="G33" s="52">
        <v>0.35</v>
      </c>
      <c r="H33" s="147">
        <f t="shared" si="3"/>
        <v>2179.1</v>
      </c>
      <c r="I33" s="163">
        <v>0.1</v>
      </c>
      <c r="J33" s="147">
        <f t="shared" si="4"/>
        <v>217.91</v>
      </c>
      <c r="K33" s="157"/>
      <c r="L33" s="150"/>
      <c r="M33" s="150"/>
      <c r="N33" s="150"/>
      <c r="O33" s="160">
        <v>0.2</v>
      </c>
      <c r="P33" s="158">
        <f t="shared" si="14"/>
        <v>435.82</v>
      </c>
      <c r="Q33" s="160">
        <v>0.1</v>
      </c>
      <c r="R33" s="158">
        <f t="shared" si="12"/>
        <v>217.91</v>
      </c>
      <c r="S33" s="157">
        <v>0.2</v>
      </c>
      <c r="T33" s="158">
        <f t="shared" si="15"/>
        <v>435.82</v>
      </c>
      <c r="U33" s="161">
        <v>0.3</v>
      </c>
      <c r="V33" s="152">
        <f t="shared" si="13"/>
        <v>653.7299999999999</v>
      </c>
      <c r="W33" s="153">
        <f t="shared" si="6"/>
        <v>4140.29</v>
      </c>
      <c r="X33" s="134">
        <f t="shared" si="7"/>
        <v>49683.479999999996</v>
      </c>
      <c r="Y33" s="154">
        <f t="shared" si="8"/>
        <v>2179.1</v>
      </c>
      <c r="Z33" s="181">
        <f t="shared" si="9"/>
        <v>2179.1</v>
      </c>
      <c r="AA33" s="155">
        <f t="shared" si="16"/>
        <v>6537.2999999999993</v>
      </c>
      <c r="AB33" s="156">
        <f t="shared" si="10"/>
        <v>60578.979999999989</v>
      </c>
      <c r="AC33" s="207"/>
      <c r="AD33" s="146"/>
      <c r="AE33" s="146"/>
      <c r="AF33" s="146"/>
    </row>
    <row r="34" spans="1:32" x14ac:dyDescent="0.2">
      <c r="A34" s="22">
        <f t="shared" si="17"/>
        <v>23</v>
      </c>
      <c r="B34" s="21" t="s">
        <v>57</v>
      </c>
      <c r="C34" s="3">
        <v>14</v>
      </c>
      <c r="D34" s="130">
        <v>6461</v>
      </c>
      <c r="E34" s="29">
        <f t="shared" si="1"/>
        <v>646.1</v>
      </c>
      <c r="F34" s="83">
        <f t="shared" si="2"/>
        <v>7107.1</v>
      </c>
      <c r="G34" s="52">
        <v>0.45</v>
      </c>
      <c r="H34" s="147">
        <f t="shared" si="3"/>
        <v>3198.1950000000002</v>
      </c>
      <c r="I34" s="163">
        <v>0.3</v>
      </c>
      <c r="J34" s="147">
        <f t="shared" si="4"/>
        <v>959.45849999999996</v>
      </c>
      <c r="K34" s="157"/>
      <c r="L34" s="150"/>
      <c r="M34" s="148">
        <v>0.1</v>
      </c>
      <c r="N34" s="150">
        <f>H34*M34</f>
        <v>319.81950000000006</v>
      </c>
      <c r="O34" s="160"/>
      <c r="P34" s="158"/>
      <c r="Q34" s="160"/>
      <c r="R34" s="158"/>
      <c r="S34" s="157"/>
      <c r="T34" s="158"/>
      <c r="U34" s="161">
        <v>0.3</v>
      </c>
      <c r="V34" s="152">
        <f t="shared" si="13"/>
        <v>959.45849999999996</v>
      </c>
      <c r="W34" s="153">
        <f t="shared" si="6"/>
        <v>5436.9315000000006</v>
      </c>
      <c r="X34" s="134">
        <f t="shared" si="7"/>
        <v>65243.178000000007</v>
      </c>
      <c r="Y34" s="154">
        <f t="shared" si="8"/>
        <v>3198.1950000000002</v>
      </c>
      <c r="Z34" s="181">
        <f t="shared" si="9"/>
        <v>3198.1950000000002</v>
      </c>
      <c r="AA34" s="155">
        <f t="shared" si="16"/>
        <v>9594.5850000000009</v>
      </c>
      <c r="AB34" s="156">
        <f t="shared" si="10"/>
        <v>81234.15300000002</v>
      </c>
      <c r="AC34" s="207"/>
      <c r="AD34" s="146"/>
      <c r="AE34" s="146"/>
      <c r="AF34" s="146"/>
    </row>
    <row r="35" spans="1:32" x14ac:dyDescent="0.2">
      <c r="A35" s="22">
        <f t="shared" si="17"/>
        <v>24</v>
      </c>
      <c r="B35" s="21" t="s">
        <v>58</v>
      </c>
      <c r="C35" s="3">
        <v>14</v>
      </c>
      <c r="D35" s="130">
        <v>6461</v>
      </c>
      <c r="E35" s="29">
        <f t="shared" si="1"/>
        <v>646.1</v>
      </c>
      <c r="F35" s="83">
        <f t="shared" si="2"/>
        <v>7107.1</v>
      </c>
      <c r="G35" s="52">
        <v>0.25</v>
      </c>
      <c r="H35" s="147">
        <f t="shared" si="3"/>
        <v>1776.7750000000001</v>
      </c>
      <c r="I35" s="163">
        <v>0.3</v>
      </c>
      <c r="J35" s="164">
        <f t="shared" si="4"/>
        <v>533.03250000000003</v>
      </c>
      <c r="K35" s="157"/>
      <c r="L35" s="150"/>
      <c r="M35" s="150"/>
      <c r="N35" s="150"/>
      <c r="O35" s="160"/>
      <c r="P35" s="158"/>
      <c r="Q35" s="160"/>
      <c r="R35" s="158"/>
      <c r="S35" s="157"/>
      <c r="T35" s="158"/>
      <c r="U35" s="161">
        <v>0.3</v>
      </c>
      <c r="V35" s="152">
        <f t="shared" si="13"/>
        <v>533.03250000000003</v>
      </c>
      <c r="W35" s="153">
        <f t="shared" si="6"/>
        <v>2842.84</v>
      </c>
      <c r="X35" s="134">
        <f t="shared" si="7"/>
        <v>34114.080000000002</v>
      </c>
      <c r="Y35" s="154">
        <f t="shared" si="8"/>
        <v>1776.7750000000001</v>
      </c>
      <c r="Z35" s="181">
        <f t="shared" si="9"/>
        <v>1776.7750000000001</v>
      </c>
      <c r="AA35" s="155">
        <f t="shared" si="16"/>
        <v>5330.3250000000007</v>
      </c>
      <c r="AB35" s="156">
        <f t="shared" si="10"/>
        <v>42997.955000000009</v>
      </c>
      <c r="AC35" s="207"/>
      <c r="AD35" s="146"/>
      <c r="AE35" s="146"/>
      <c r="AF35" s="146"/>
    </row>
    <row r="36" spans="1:32" x14ac:dyDescent="0.2">
      <c r="A36" s="22">
        <f t="shared" si="17"/>
        <v>25</v>
      </c>
      <c r="B36" s="21" t="s">
        <v>59</v>
      </c>
      <c r="C36" s="3">
        <v>14</v>
      </c>
      <c r="D36" s="130">
        <v>6461</v>
      </c>
      <c r="E36" s="29">
        <f t="shared" si="1"/>
        <v>646.1</v>
      </c>
      <c r="F36" s="83">
        <f t="shared" si="2"/>
        <v>7107.1</v>
      </c>
      <c r="G36" s="52">
        <v>0.2</v>
      </c>
      <c r="H36" s="147">
        <f t="shared" si="3"/>
        <v>1421.42</v>
      </c>
      <c r="I36" s="163">
        <v>0.3</v>
      </c>
      <c r="J36" s="164">
        <f t="shared" si="4"/>
        <v>426.42599999999999</v>
      </c>
      <c r="K36" s="157"/>
      <c r="L36" s="150"/>
      <c r="M36" s="150"/>
      <c r="N36" s="150"/>
      <c r="O36" s="160"/>
      <c r="P36" s="158"/>
      <c r="Q36" s="160"/>
      <c r="R36" s="158"/>
      <c r="S36" s="157"/>
      <c r="T36" s="158"/>
      <c r="U36" s="161">
        <v>0.3</v>
      </c>
      <c r="V36" s="152">
        <f t="shared" si="13"/>
        <v>426.42599999999999</v>
      </c>
      <c r="W36" s="153">
        <f t="shared" si="6"/>
        <v>2274.2719999999999</v>
      </c>
      <c r="X36" s="134">
        <f t="shared" si="7"/>
        <v>27291.263999999999</v>
      </c>
      <c r="Y36" s="154">
        <f t="shared" si="8"/>
        <v>1421.42</v>
      </c>
      <c r="Z36" s="181">
        <f t="shared" si="9"/>
        <v>1421.42</v>
      </c>
      <c r="AA36" s="155">
        <f t="shared" si="16"/>
        <v>4264.26</v>
      </c>
      <c r="AB36" s="156">
        <f t="shared" si="10"/>
        <v>34398.364000000001</v>
      </c>
      <c r="AC36" s="207"/>
      <c r="AD36" s="146"/>
      <c r="AE36" s="146"/>
      <c r="AF36" s="146"/>
    </row>
    <row r="37" spans="1:32" x14ac:dyDescent="0.2">
      <c r="A37" s="22">
        <f t="shared" si="17"/>
        <v>26</v>
      </c>
      <c r="B37" s="21" t="s">
        <v>60</v>
      </c>
      <c r="C37" s="3">
        <v>14</v>
      </c>
      <c r="D37" s="130">
        <v>6461</v>
      </c>
      <c r="E37" s="29">
        <f t="shared" si="1"/>
        <v>646.1</v>
      </c>
      <c r="F37" s="83">
        <f t="shared" si="2"/>
        <v>7107.1</v>
      </c>
      <c r="G37" s="52">
        <v>0.2</v>
      </c>
      <c r="H37" s="147">
        <f t="shared" si="3"/>
        <v>1421.42</v>
      </c>
      <c r="I37" s="163">
        <v>0.3</v>
      </c>
      <c r="J37" s="164">
        <f t="shared" si="4"/>
        <v>426.42599999999999</v>
      </c>
      <c r="K37" s="157"/>
      <c r="L37" s="150"/>
      <c r="M37" s="150"/>
      <c r="N37" s="150"/>
      <c r="O37" s="160"/>
      <c r="P37" s="158"/>
      <c r="Q37" s="160"/>
      <c r="R37" s="158"/>
      <c r="S37" s="157"/>
      <c r="T37" s="158"/>
      <c r="U37" s="161">
        <v>0.3</v>
      </c>
      <c r="V37" s="152">
        <f t="shared" si="13"/>
        <v>426.42599999999999</v>
      </c>
      <c r="W37" s="153">
        <f t="shared" si="6"/>
        <v>2274.2719999999999</v>
      </c>
      <c r="X37" s="134">
        <f t="shared" si="7"/>
        <v>27291.263999999999</v>
      </c>
      <c r="Y37" s="154">
        <f t="shared" si="8"/>
        <v>1421.42</v>
      </c>
      <c r="Z37" s="181">
        <f t="shared" si="9"/>
        <v>1421.42</v>
      </c>
      <c r="AA37" s="155">
        <f t="shared" si="16"/>
        <v>4264.26</v>
      </c>
      <c r="AB37" s="156">
        <f t="shared" si="10"/>
        <v>34398.364000000001</v>
      </c>
      <c r="AC37" s="207"/>
      <c r="AD37" s="146"/>
      <c r="AE37" s="146"/>
      <c r="AF37" s="146"/>
    </row>
    <row r="38" spans="1:32" x14ac:dyDescent="0.2">
      <c r="A38" s="22">
        <f t="shared" si="17"/>
        <v>27</v>
      </c>
      <c r="B38" s="21" t="s">
        <v>83</v>
      </c>
      <c r="C38" s="3">
        <v>11</v>
      </c>
      <c r="D38" s="130">
        <v>5260</v>
      </c>
      <c r="E38" s="29">
        <f t="shared" si="1"/>
        <v>526</v>
      </c>
      <c r="F38" s="83">
        <f t="shared" si="2"/>
        <v>5786</v>
      </c>
      <c r="G38" s="110">
        <v>0.1</v>
      </c>
      <c r="H38" s="147">
        <f t="shared" si="3"/>
        <v>578.6</v>
      </c>
      <c r="I38" s="163">
        <v>0.1</v>
      </c>
      <c r="J38" s="164">
        <f t="shared" si="4"/>
        <v>57.860000000000007</v>
      </c>
      <c r="K38" s="157"/>
      <c r="L38" s="150"/>
      <c r="M38" s="148"/>
      <c r="N38" s="150"/>
      <c r="O38" s="160"/>
      <c r="P38" s="158"/>
      <c r="Q38" s="160"/>
      <c r="R38" s="158"/>
      <c r="S38" s="157"/>
      <c r="T38" s="158"/>
      <c r="U38" s="161">
        <v>0.3</v>
      </c>
      <c r="V38" s="152">
        <f>H38*U38</f>
        <v>173.58</v>
      </c>
      <c r="W38" s="153">
        <f t="shared" si="6"/>
        <v>810.04000000000008</v>
      </c>
      <c r="X38" s="134">
        <f t="shared" si="7"/>
        <v>9720.4800000000014</v>
      </c>
      <c r="Y38" s="154">
        <f t="shared" si="8"/>
        <v>578.6</v>
      </c>
      <c r="Z38" s="181">
        <f t="shared" si="9"/>
        <v>578.6</v>
      </c>
      <c r="AA38" s="155">
        <f t="shared" si="16"/>
        <v>1735.8000000000002</v>
      </c>
      <c r="AB38" s="156">
        <f t="shared" si="10"/>
        <v>12613.480000000001</v>
      </c>
      <c r="AC38" s="207"/>
      <c r="AD38" s="146"/>
      <c r="AE38" s="146"/>
      <c r="AF38" s="146"/>
    </row>
    <row r="39" spans="1:32" x14ac:dyDescent="0.2">
      <c r="A39" s="22">
        <f t="shared" si="17"/>
        <v>28</v>
      </c>
      <c r="B39" s="21" t="s">
        <v>84</v>
      </c>
      <c r="C39" s="3">
        <v>11</v>
      </c>
      <c r="D39" s="130">
        <v>5260</v>
      </c>
      <c r="E39" s="29">
        <f t="shared" si="1"/>
        <v>526</v>
      </c>
      <c r="F39" s="83">
        <f t="shared" si="2"/>
        <v>5786</v>
      </c>
      <c r="G39" s="110">
        <v>0.1</v>
      </c>
      <c r="H39" s="147">
        <f t="shared" si="3"/>
        <v>578.6</v>
      </c>
      <c r="I39" s="163">
        <v>0.1</v>
      </c>
      <c r="J39" s="164">
        <f t="shared" si="4"/>
        <v>57.860000000000007</v>
      </c>
      <c r="K39" s="157"/>
      <c r="L39" s="150"/>
      <c r="M39" s="148"/>
      <c r="N39" s="150"/>
      <c r="O39" s="160"/>
      <c r="P39" s="158"/>
      <c r="Q39" s="160"/>
      <c r="R39" s="158"/>
      <c r="S39" s="157"/>
      <c r="T39" s="158"/>
      <c r="U39" s="161">
        <v>0.3</v>
      </c>
      <c r="V39" s="152">
        <f>H39*U39</f>
        <v>173.58</v>
      </c>
      <c r="W39" s="153">
        <f t="shared" si="6"/>
        <v>810.04000000000008</v>
      </c>
      <c r="X39" s="134">
        <f t="shared" si="7"/>
        <v>9720.4800000000014</v>
      </c>
      <c r="Y39" s="154">
        <f t="shared" si="8"/>
        <v>578.6</v>
      </c>
      <c r="Z39" s="181">
        <f t="shared" si="9"/>
        <v>578.6</v>
      </c>
      <c r="AA39" s="155">
        <f t="shared" si="16"/>
        <v>1735.8000000000002</v>
      </c>
      <c r="AB39" s="156">
        <f t="shared" si="10"/>
        <v>12613.480000000001</v>
      </c>
      <c r="AC39" s="207"/>
      <c r="AD39" s="146"/>
      <c r="AE39" s="146"/>
      <c r="AF39" s="146"/>
    </row>
    <row r="40" spans="1:32" x14ac:dyDescent="0.2">
      <c r="A40" s="22">
        <f t="shared" si="17"/>
        <v>29</v>
      </c>
      <c r="B40" s="21" t="s">
        <v>50</v>
      </c>
      <c r="C40" s="3">
        <v>11</v>
      </c>
      <c r="D40" s="130">
        <v>5260</v>
      </c>
      <c r="E40" s="29">
        <f t="shared" si="1"/>
        <v>526</v>
      </c>
      <c r="F40" s="83">
        <f t="shared" si="2"/>
        <v>5786</v>
      </c>
      <c r="G40" s="52">
        <v>1</v>
      </c>
      <c r="H40" s="147">
        <f t="shared" si="3"/>
        <v>5786</v>
      </c>
      <c r="I40" s="160">
        <v>0.1</v>
      </c>
      <c r="J40" s="164">
        <f t="shared" si="4"/>
        <v>578.6</v>
      </c>
      <c r="K40" s="157"/>
      <c r="L40" s="150"/>
      <c r="M40" s="151"/>
      <c r="N40" s="150"/>
      <c r="O40" s="160"/>
      <c r="P40" s="158"/>
      <c r="Q40" s="160"/>
      <c r="R40" s="158"/>
      <c r="S40" s="157"/>
      <c r="T40" s="158"/>
      <c r="U40" s="161">
        <v>0.3</v>
      </c>
      <c r="V40" s="152">
        <f t="shared" si="13"/>
        <v>1735.8</v>
      </c>
      <c r="W40" s="153">
        <f t="shared" si="6"/>
        <v>8100.4000000000005</v>
      </c>
      <c r="X40" s="134">
        <f t="shared" si="7"/>
        <v>97204.800000000003</v>
      </c>
      <c r="Y40" s="154">
        <f t="shared" si="8"/>
        <v>5786</v>
      </c>
      <c r="Z40" s="181">
        <f t="shared" si="9"/>
        <v>5786</v>
      </c>
      <c r="AA40" s="155">
        <f t="shared" si="16"/>
        <v>17358</v>
      </c>
      <c r="AB40" s="156">
        <f t="shared" si="10"/>
        <v>126134.8</v>
      </c>
      <c r="AC40" s="207"/>
      <c r="AD40" s="146"/>
      <c r="AE40" s="146"/>
      <c r="AF40" s="146"/>
    </row>
    <row r="41" spans="1:32" x14ac:dyDescent="0.2">
      <c r="A41" s="22">
        <f t="shared" si="17"/>
        <v>30</v>
      </c>
      <c r="B41" s="23" t="s">
        <v>44</v>
      </c>
      <c r="C41" s="3">
        <v>11</v>
      </c>
      <c r="D41" s="130">
        <v>5260</v>
      </c>
      <c r="E41" s="29">
        <f t="shared" si="1"/>
        <v>526</v>
      </c>
      <c r="F41" s="83">
        <f t="shared" si="2"/>
        <v>5786</v>
      </c>
      <c r="G41" s="52">
        <v>0.5</v>
      </c>
      <c r="H41" s="147">
        <f t="shared" si="3"/>
        <v>2893</v>
      </c>
      <c r="I41" s="160">
        <v>0.2</v>
      </c>
      <c r="J41" s="147">
        <f>H41*I41</f>
        <v>578.6</v>
      </c>
      <c r="K41" s="157"/>
      <c r="L41" s="150"/>
      <c r="M41" s="150"/>
      <c r="N41" s="150"/>
      <c r="O41" s="160"/>
      <c r="P41" s="158"/>
      <c r="Q41" s="160"/>
      <c r="R41" s="158"/>
      <c r="S41" s="157"/>
      <c r="T41" s="158"/>
      <c r="U41" s="151">
        <v>0.3</v>
      </c>
      <c r="V41" s="152">
        <f>H41*U41</f>
        <v>867.9</v>
      </c>
      <c r="W41" s="153">
        <f t="shared" si="6"/>
        <v>4339.5</v>
      </c>
      <c r="X41" s="134">
        <f t="shared" si="7"/>
        <v>52074</v>
      </c>
      <c r="Y41" s="154">
        <f t="shared" si="8"/>
        <v>2893</v>
      </c>
      <c r="Z41" s="181">
        <f t="shared" si="9"/>
        <v>2893</v>
      </c>
      <c r="AA41" s="155">
        <f t="shared" si="16"/>
        <v>8679</v>
      </c>
      <c r="AB41" s="156">
        <f t="shared" si="10"/>
        <v>66539</v>
      </c>
      <c r="AC41" s="207"/>
      <c r="AD41" s="146"/>
      <c r="AE41" s="146"/>
      <c r="AF41" s="146"/>
    </row>
    <row r="42" spans="1:32" ht="13.5" thickBot="1" x14ac:dyDescent="0.25">
      <c r="A42" s="22">
        <f t="shared" si="17"/>
        <v>31</v>
      </c>
      <c r="B42" s="23" t="s">
        <v>70</v>
      </c>
      <c r="C42" s="3">
        <v>10</v>
      </c>
      <c r="D42" s="130">
        <v>4859</v>
      </c>
      <c r="E42" s="29">
        <f t="shared" si="1"/>
        <v>485.90000000000003</v>
      </c>
      <c r="F42" s="83">
        <f t="shared" si="2"/>
        <v>5344.9</v>
      </c>
      <c r="G42" s="52">
        <v>0.5</v>
      </c>
      <c r="H42" s="147">
        <f t="shared" si="3"/>
        <v>2672.45</v>
      </c>
      <c r="I42" s="160">
        <v>0.1</v>
      </c>
      <c r="J42" s="147">
        <f>H42*I42</f>
        <v>267.245</v>
      </c>
      <c r="K42" s="157"/>
      <c r="L42" s="150"/>
      <c r="M42" s="150"/>
      <c r="N42" s="150"/>
      <c r="O42" s="160"/>
      <c r="P42" s="158"/>
      <c r="Q42" s="160"/>
      <c r="R42" s="158"/>
      <c r="S42" s="157"/>
      <c r="T42" s="158"/>
      <c r="U42" s="151">
        <v>0.3</v>
      </c>
      <c r="V42" s="152">
        <f>H42*U42</f>
        <v>801.7349999999999</v>
      </c>
      <c r="W42" s="153">
        <f t="shared" si="6"/>
        <v>3741.4299999999994</v>
      </c>
      <c r="X42" s="134">
        <f t="shared" si="7"/>
        <v>44897.159999999989</v>
      </c>
      <c r="Y42" s="165">
        <f t="shared" si="8"/>
        <v>2672.45</v>
      </c>
      <c r="Z42" s="181">
        <f t="shared" si="9"/>
        <v>2672.45</v>
      </c>
      <c r="AA42" s="155">
        <f t="shared" si="16"/>
        <v>8017.3499999999995</v>
      </c>
      <c r="AB42" s="156">
        <f t="shared" si="10"/>
        <v>58259.409999999982</v>
      </c>
      <c r="AC42" s="207"/>
      <c r="AD42" s="146"/>
      <c r="AE42" s="146"/>
      <c r="AF42" s="146"/>
    </row>
    <row r="43" spans="1:32" ht="13.5" thickBot="1" x14ac:dyDescent="0.25">
      <c r="A43" s="87"/>
      <c r="B43" s="135" t="s">
        <v>77</v>
      </c>
      <c r="C43" s="87"/>
      <c r="D43" s="136"/>
      <c r="E43" s="136"/>
      <c r="F43" s="136"/>
      <c r="G43" s="136">
        <f>SUM(G11:G42)</f>
        <v>28.750000000000007</v>
      </c>
      <c r="H43" s="139">
        <f>SUM(H11:H42)</f>
        <v>186237.20500000002</v>
      </c>
      <c r="I43" s="137"/>
      <c r="J43" s="139">
        <f>SUM(J11:J42)</f>
        <v>35809.323000000004</v>
      </c>
      <c r="K43" s="137"/>
      <c r="L43" s="139">
        <f>SUM(L11:L42)</f>
        <v>8172.2025000000003</v>
      </c>
      <c r="M43" s="137"/>
      <c r="N43" s="137">
        <f>SUM(N11:N42)</f>
        <v>675.17450000000008</v>
      </c>
      <c r="O43" s="137"/>
      <c r="P43" s="137">
        <f>SUM(P11:P42)</f>
        <v>16486.03</v>
      </c>
      <c r="Q43" s="137"/>
      <c r="R43" s="137">
        <f>SUM(R11:R42)</f>
        <v>15951.397000000001</v>
      </c>
      <c r="S43" s="137"/>
      <c r="T43" s="137">
        <f>SUM(T11:T42)</f>
        <v>13605.333500000001</v>
      </c>
      <c r="U43" s="137"/>
      <c r="V43" s="139">
        <f t="shared" ref="V43:AB43" si="18">SUM(V11:V42)</f>
        <v>55871.161500000017</v>
      </c>
      <c r="W43" s="139">
        <f t="shared" si="18"/>
        <v>332807.82699999993</v>
      </c>
      <c r="X43" s="139">
        <f t="shared" si="18"/>
        <v>3993693.9240000006</v>
      </c>
      <c r="Y43" s="139">
        <f t="shared" si="18"/>
        <v>186237.20500000002</v>
      </c>
      <c r="Z43" s="139">
        <f t="shared" si="18"/>
        <v>186237.20500000002</v>
      </c>
      <c r="AA43" s="139">
        <f t="shared" si="18"/>
        <v>633831.67000000016</v>
      </c>
      <c r="AB43" s="139">
        <f t="shared" si="18"/>
        <v>5000000.0040000025</v>
      </c>
      <c r="AC43" s="207"/>
      <c r="AD43" s="218"/>
      <c r="AE43" s="183"/>
      <c r="AF43" s="146"/>
    </row>
    <row r="44" spans="1:32" x14ac:dyDescent="0.2">
      <c r="A44" s="127"/>
      <c r="B44" s="138" t="s">
        <v>76</v>
      </c>
      <c r="C44" s="130"/>
      <c r="D44" s="130"/>
      <c r="E44" s="128"/>
      <c r="F44" s="83"/>
      <c r="G44" s="52"/>
      <c r="H44" s="147"/>
      <c r="I44" s="160"/>
      <c r="J44" s="147"/>
      <c r="K44" s="151"/>
      <c r="L44" s="150"/>
      <c r="M44" s="150"/>
      <c r="N44" s="150"/>
      <c r="O44" s="160"/>
      <c r="P44" s="158"/>
      <c r="Q44" s="160"/>
      <c r="R44" s="158"/>
      <c r="S44" s="157"/>
      <c r="T44" s="158"/>
      <c r="U44" s="151"/>
      <c r="V44" s="152"/>
      <c r="W44" s="153"/>
      <c r="X44" s="134"/>
      <c r="Y44" s="167"/>
      <c r="Z44" s="182"/>
      <c r="AA44" s="155"/>
      <c r="AB44" s="166"/>
      <c r="AC44" s="207"/>
      <c r="AD44" s="218"/>
      <c r="AE44" s="146"/>
      <c r="AF44" s="146"/>
    </row>
    <row r="45" spans="1:32" x14ac:dyDescent="0.2">
      <c r="A45" s="127">
        <f>A42+1</f>
        <v>32</v>
      </c>
      <c r="B45" s="85" t="s">
        <v>46</v>
      </c>
      <c r="C45" s="130">
        <v>14</v>
      </c>
      <c r="D45" s="130">
        <v>6461</v>
      </c>
      <c r="E45" s="128">
        <f t="shared" si="1"/>
        <v>646.1</v>
      </c>
      <c r="F45" s="83">
        <f t="shared" si="2"/>
        <v>7107.1</v>
      </c>
      <c r="G45" s="52">
        <v>0.5</v>
      </c>
      <c r="H45" s="147">
        <f t="shared" si="3"/>
        <v>3553.55</v>
      </c>
      <c r="I45" s="160">
        <v>0.3</v>
      </c>
      <c r="J45" s="147">
        <f t="shared" ref="J45:J48" si="19">H45*I45</f>
        <v>1066.0650000000001</v>
      </c>
      <c r="K45" s="148"/>
      <c r="L45" s="150"/>
      <c r="M45" s="150"/>
      <c r="N45" s="150"/>
      <c r="O45" s="160"/>
      <c r="P45" s="158"/>
      <c r="Q45" s="160"/>
      <c r="R45" s="158"/>
      <c r="S45" s="157"/>
      <c r="T45" s="158"/>
      <c r="U45" s="161">
        <v>0.3</v>
      </c>
      <c r="V45" s="152">
        <f t="shared" ref="V45:V48" si="20">H45*U45</f>
        <v>1066.0650000000001</v>
      </c>
      <c r="W45" s="153">
        <f>H45+J45+L45+P45+R45+T45+V45+N45</f>
        <v>5685.68</v>
      </c>
      <c r="X45" s="134">
        <f>W45*12</f>
        <v>68228.160000000003</v>
      </c>
      <c r="Y45" s="154">
        <f t="shared" si="8"/>
        <v>3553.55</v>
      </c>
      <c r="Z45" s="181"/>
      <c r="AA45" s="155">
        <f t="shared" ref="AA45:AA47" si="21">H45*3</f>
        <v>10660.650000000001</v>
      </c>
      <c r="AB45" s="156">
        <f t="shared" ref="AB45:AB48" si="22">X45+Y45+AA45</f>
        <v>82442.360000000015</v>
      </c>
      <c r="AC45" s="207"/>
      <c r="AD45" s="218"/>
      <c r="AE45" s="146"/>
      <c r="AF45" s="146"/>
    </row>
    <row r="46" spans="1:32" x14ac:dyDescent="0.2">
      <c r="A46" s="127">
        <f t="shared" ref="A46:A48" si="23">A45+1</f>
        <v>33</v>
      </c>
      <c r="B46" s="85" t="s">
        <v>46</v>
      </c>
      <c r="C46" s="130">
        <v>13</v>
      </c>
      <c r="D46" s="130">
        <v>6061</v>
      </c>
      <c r="E46" s="128">
        <f t="shared" si="1"/>
        <v>606.1</v>
      </c>
      <c r="F46" s="83">
        <f t="shared" si="2"/>
        <v>6667.1</v>
      </c>
      <c r="G46" s="52">
        <v>1.5</v>
      </c>
      <c r="H46" s="147">
        <f t="shared" si="3"/>
        <v>10000.650000000001</v>
      </c>
      <c r="I46" s="160">
        <v>0.2</v>
      </c>
      <c r="J46" s="147">
        <f t="shared" si="19"/>
        <v>2000.1300000000003</v>
      </c>
      <c r="K46" s="148"/>
      <c r="L46" s="150"/>
      <c r="M46" s="150"/>
      <c r="N46" s="150"/>
      <c r="O46" s="160"/>
      <c r="P46" s="158"/>
      <c r="Q46" s="160"/>
      <c r="R46" s="158"/>
      <c r="S46" s="157"/>
      <c r="T46" s="158"/>
      <c r="U46" s="161">
        <v>0.3</v>
      </c>
      <c r="V46" s="152">
        <f t="shared" si="20"/>
        <v>3000.1950000000002</v>
      </c>
      <c r="W46" s="153">
        <f t="shared" si="6"/>
        <v>15000.975000000002</v>
      </c>
      <c r="X46" s="134">
        <f t="shared" ref="X46:X48" si="24">W46*12</f>
        <v>180011.7</v>
      </c>
      <c r="Y46" s="154">
        <f t="shared" si="8"/>
        <v>10000.650000000001</v>
      </c>
      <c r="Z46" s="181"/>
      <c r="AA46" s="155">
        <f t="shared" si="21"/>
        <v>30001.950000000004</v>
      </c>
      <c r="AB46" s="156">
        <f t="shared" si="22"/>
        <v>220014.30000000002</v>
      </c>
      <c r="AC46" s="207"/>
      <c r="AD46" s="218"/>
      <c r="AE46" s="146"/>
      <c r="AF46" s="146"/>
    </row>
    <row r="47" spans="1:32" x14ac:dyDescent="0.2">
      <c r="A47" s="127">
        <f t="shared" si="23"/>
        <v>34</v>
      </c>
      <c r="B47" s="85" t="s">
        <v>46</v>
      </c>
      <c r="C47" s="130">
        <v>12</v>
      </c>
      <c r="D47" s="130">
        <v>5660</v>
      </c>
      <c r="E47" s="128">
        <f t="shared" si="1"/>
        <v>566</v>
      </c>
      <c r="F47" s="83">
        <f t="shared" si="2"/>
        <v>6226</v>
      </c>
      <c r="G47" s="52">
        <v>1.5</v>
      </c>
      <c r="H47" s="147">
        <f t="shared" si="3"/>
        <v>9339</v>
      </c>
      <c r="I47" s="160">
        <v>0.1</v>
      </c>
      <c r="J47" s="147">
        <f t="shared" si="19"/>
        <v>933.90000000000009</v>
      </c>
      <c r="K47" s="148"/>
      <c r="L47" s="150"/>
      <c r="M47" s="150"/>
      <c r="N47" s="150"/>
      <c r="O47" s="160"/>
      <c r="P47" s="158"/>
      <c r="Q47" s="160"/>
      <c r="R47" s="158"/>
      <c r="S47" s="157"/>
      <c r="T47" s="158"/>
      <c r="U47" s="161">
        <v>0.3</v>
      </c>
      <c r="V47" s="152">
        <f t="shared" si="20"/>
        <v>2801.7</v>
      </c>
      <c r="W47" s="153">
        <f t="shared" si="6"/>
        <v>13074.599999999999</v>
      </c>
      <c r="X47" s="134">
        <f t="shared" si="24"/>
        <v>156895.19999999998</v>
      </c>
      <c r="Y47" s="154">
        <f t="shared" si="8"/>
        <v>9339</v>
      </c>
      <c r="Z47" s="181"/>
      <c r="AA47" s="155">
        <f t="shared" si="21"/>
        <v>28017</v>
      </c>
      <c r="AB47" s="156">
        <f t="shared" si="22"/>
        <v>194251.19999999998</v>
      </c>
      <c r="AC47" s="207"/>
      <c r="AD47" s="218"/>
      <c r="AE47" s="146"/>
      <c r="AF47" s="146"/>
    </row>
    <row r="48" spans="1:32" ht="13.5" thickBot="1" x14ac:dyDescent="0.25">
      <c r="A48" s="127">
        <f t="shared" si="23"/>
        <v>35</v>
      </c>
      <c r="B48" s="85" t="s">
        <v>46</v>
      </c>
      <c r="C48" s="130">
        <v>11</v>
      </c>
      <c r="D48" s="130">
        <v>5260</v>
      </c>
      <c r="E48" s="128">
        <f t="shared" si="1"/>
        <v>526</v>
      </c>
      <c r="F48" s="83">
        <f t="shared" si="2"/>
        <v>5786</v>
      </c>
      <c r="G48" s="52">
        <v>0.5</v>
      </c>
      <c r="H48" s="147">
        <f t="shared" si="3"/>
        <v>2893</v>
      </c>
      <c r="I48" s="160"/>
      <c r="J48" s="147">
        <f t="shared" si="19"/>
        <v>0</v>
      </c>
      <c r="K48" s="148"/>
      <c r="L48" s="150"/>
      <c r="M48" s="150"/>
      <c r="N48" s="150"/>
      <c r="O48" s="160"/>
      <c r="P48" s="158"/>
      <c r="Q48" s="160"/>
      <c r="R48" s="158"/>
      <c r="S48" s="157"/>
      <c r="T48" s="158"/>
      <c r="U48" s="161">
        <v>0.3</v>
      </c>
      <c r="V48" s="152">
        <f t="shared" si="20"/>
        <v>867.9</v>
      </c>
      <c r="W48" s="153">
        <f t="shared" si="6"/>
        <v>3760.9</v>
      </c>
      <c r="X48" s="134">
        <f t="shared" si="24"/>
        <v>45130.8</v>
      </c>
      <c r="Y48" s="154">
        <f t="shared" si="8"/>
        <v>2893</v>
      </c>
      <c r="Z48" s="181"/>
      <c r="AA48" s="155">
        <v>10268.34</v>
      </c>
      <c r="AB48" s="156">
        <f t="shared" si="22"/>
        <v>58292.14</v>
      </c>
      <c r="AC48" s="207"/>
      <c r="AD48" s="218"/>
      <c r="AE48" s="146"/>
      <c r="AF48" s="146"/>
    </row>
    <row r="49" spans="1:32" ht="15.75" customHeight="1" thickBot="1" x14ac:dyDescent="0.25">
      <c r="A49" s="87"/>
      <c r="B49" s="135" t="s">
        <v>78</v>
      </c>
      <c r="C49" s="87"/>
      <c r="D49" s="136"/>
      <c r="E49" s="136"/>
      <c r="F49" s="136"/>
      <c r="G49" s="136">
        <f t="shared" ref="G49:AB49" si="25">SUM(G45:G48)</f>
        <v>4</v>
      </c>
      <c r="H49" s="168">
        <f t="shared" si="25"/>
        <v>25786.2</v>
      </c>
      <c r="I49" s="169"/>
      <c r="J49" s="168">
        <f t="shared" si="25"/>
        <v>4000.0950000000007</v>
      </c>
      <c r="K49" s="169"/>
      <c r="L49" s="168">
        <f t="shared" si="25"/>
        <v>0</v>
      </c>
      <c r="M49" s="169"/>
      <c r="N49" s="137">
        <f t="shared" si="25"/>
        <v>0</v>
      </c>
      <c r="O49" s="137"/>
      <c r="P49" s="137">
        <f t="shared" si="25"/>
        <v>0</v>
      </c>
      <c r="Q49" s="137"/>
      <c r="R49" s="137">
        <f t="shared" si="25"/>
        <v>0</v>
      </c>
      <c r="S49" s="137"/>
      <c r="T49" s="137">
        <f t="shared" si="25"/>
        <v>0</v>
      </c>
      <c r="U49" s="137"/>
      <c r="V49" s="139">
        <f t="shared" si="25"/>
        <v>7735.86</v>
      </c>
      <c r="W49" s="139">
        <f t="shared" si="25"/>
        <v>37522.155000000006</v>
      </c>
      <c r="X49" s="139">
        <f t="shared" si="25"/>
        <v>450265.86</v>
      </c>
      <c r="Y49" s="139">
        <f t="shared" si="25"/>
        <v>25786.2</v>
      </c>
      <c r="Z49" s="139">
        <f t="shared" si="25"/>
        <v>0</v>
      </c>
      <c r="AA49" s="139">
        <f t="shared" si="25"/>
        <v>78947.94</v>
      </c>
      <c r="AB49" s="139">
        <f t="shared" si="25"/>
        <v>555000</v>
      </c>
      <c r="AC49" s="146"/>
      <c r="AD49" s="218"/>
      <c r="AE49" s="146"/>
      <c r="AF49" s="146"/>
    </row>
    <row r="50" spans="1:32" ht="16.5" customHeight="1" thickBot="1" x14ac:dyDescent="0.25">
      <c r="A50" s="87"/>
      <c r="B50" s="135" t="s">
        <v>5</v>
      </c>
      <c r="C50" s="87"/>
      <c r="D50" s="136"/>
      <c r="E50" s="136"/>
      <c r="F50" s="136"/>
      <c r="G50" s="136">
        <f t="shared" ref="G50:AA50" si="26">G43+G49</f>
        <v>32.750000000000007</v>
      </c>
      <c r="H50" s="168">
        <f t="shared" si="26"/>
        <v>212023.40500000003</v>
      </c>
      <c r="I50" s="169"/>
      <c r="J50" s="168">
        <f t="shared" si="26"/>
        <v>39809.418000000005</v>
      </c>
      <c r="K50" s="169"/>
      <c r="L50" s="168">
        <f t="shared" si="26"/>
        <v>8172.2025000000003</v>
      </c>
      <c r="M50" s="169"/>
      <c r="N50" s="136">
        <f t="shared" si="26"/>
        <v>675.17450000000008</v>
      </c>
      <c r="O50" s="136"/>
      <c r="P50" s="136">
        <f t="shared" si="26"/>
        <v>16486.03</v>
      </c>
      <c r="Q50" s="136">
        <f t="shared" si="26"/>
        <v>0</v>
      </c>
      <c r="R50" s="136">
        <f t="shared" si="26"/>
        <v>15951.397000000001</v>
      </c>
      <c r="S50" s="136">
        <f t="shared" si="26"/>
        <v>0</v>
      </c>
      <c r="T50" s="136">
        <f t="shared" si="26"/>
        <v>13605.333500000001</v>
      </c>
      <c r="U50" s="136">
        <f t="shared" si="26"/>
        <v>0</v>
      </c>
      <c r="V50" s="139">
        <f t="shared" si="26"/>
        <v>63607.021500000017</v>
      </c>
      <c r="W50" s="139">
        <f t="shared" si="26"/>
        <v>370329.98199999996</v>
      </c>
      <c r="X50" s="139">
        <f t="shared" si="26"/>
        <v>4443959.7840000009</v>
      </c>
      <c r="Y50" s="139">
        <f t="shared" si="26"/>
        <v>212023.40500000003</v>
      </c>
      <c r="Z50" s="139">
        <f t="shared" si="26"/>
        <v>186237.20500000002</v>
      </c>
      <c r="AA50" s="139">
        <f t="shared" si="26"/>
        <v>712779.6100000001</v>
      </c>
      <c r="AB50" s="216">
        <f>AB43+AB49</f>
        <v>5555000.0040000025</v>
      </c>
      <c r="AC50" s="146"/>
      <c r="AD50" s="219"/>
    </row>
    <row r="51" spans="1:32" ht="18.75" customHeight="1" x14ac:dyDescent="0.2">
      <c r="A51" s="16"/>
      <c r="B51" s="28"/>
      <c r="C51" s="17"/>
      <c r="D51" s="17"/>
      <c r="E51" s="17"/>
      <c r="F51" s="113"/>
      <c r="G51" s="26"/>
      <c r="H51" s="170"/>
      <c r="I51" s="171"/>
      <c r="J51" s="170"/>
      <c r="K51" s="171"/>
      <c r="L51" s="170"/>
      <c r="M51" s="172"/>
      <c r="N51" s="115"/>
      <c r="O51" s="115"/>
      <c r="P51" s="115"/>
      <c r="Q51" s="115"/>
      <c r="R51" s="115"/>
      <c r="S51" s="115"/>
      <c r="T51" s="15"/>
      <c r="U51" s="18"/>
      <c r="V51" s="173"/>
      <c r="W51" s="174"/>
      <c r="X51" s="175"/>
      <c r="AA51" s="214" t="s">
        <v>92</v>
      </c>
      <c r="AB51" s="217">
        <f>AB50*0.22</f>
        <v>1222100.0008800006</v>
      </c>
    </row>
    <row r="52" spans="1:32" ht="13.5" customHeight="1" x14ac:dyDescent="0.2">
      <c r="A52" s="16"/>
      <c r="B52" s="17"/>
      <c r="C52" s="17"/>
      <c r="D52" s="17"/>
      <c r="E52" s="17"/>
      <c r="F52" s="78"/>
      <c r="G52" s="26"/>
      <c r="H52" s="27"/>
      <c r="I52" s="30"/>
      <c r="J52" s="27"/>
      <c r="K52" s="30"/>
      <c r="L52" s="252"/>
      <c r="M52" s="252"/>
      <c r="N52" s="252"/>
      <c r="O52" s="252"/>
      <c r="P52" s="252"/>
      <c r="Q52" s="252"/>
      <c r="R52" s="252"/>
      <c r="S52" s="252"/>
      <c r="T52" s="27"/>
      <c r="U52" s="18"/>
      <c r="V52" s="15"/>
      <c r="W52" s="75"/>
      <c r="AA52" s="215" t="s">
        <v>93</v>
      </c>
      <c r="AB52" s="217">
        <f>SUM(AB50:AB51)</f>
        <v>6777100.0048800036</v>
      </c>
    </row>
    <row r="53" spans="1:32" ht="42.75" hidden="1" customHeight="1" x14ac:dyDescent="0.2">
      <c r="A53" s="253"/>
      <c r="B53" s="253"/>
      <c r="C53" s="253"/>
      <c r="D53" s="193"/>
      <c r="E53" s="193"/>
      <c r="F53" s="79"/>
      <c r="G53" s="31"/>
      <c r="H53" s="31"/>
      <c r="I53" s="31"/>
      <c r="L53" s="252"/>
      <c r="M53" s="252"/>
      <c r="N53" s="252"/>
      <c r="O53" s="252"/>
      <c r="P53" s="252"/>
      <c r="Q53" s="252"/>
      <c r="R53" s="252"/>
      <c r="S53" s="252"/>
    </row>
    <row r="54" spans="1:32" ht="20.25" customHeight="1" x14ac:dyDescent="0.2">
      <c r="A54" s="238" t="s">
        <v>4</v>
      </c>
      <c r="B54" s="238"/>
      <c r="C54" s="191"/>
      <c r="D54" s="191"/>
      <c r="E54" s="191"/>
      <c r="F54" s="80"/>
      <c r="G54" s="191"/>
      <c r="H54" s="191"/>
      <c r="I54" s="191"/>
      <c r="J54" s="32"/>
      <c r="K54" s="191"/>
      <c r="L54" s="197" t="s">
        <v>10</v>
      </c>
      <c r="M54" s="197"/>
      <c r="N54" s="197"/>
      <c r="O54" s="197"/>
      <c r="P54" s="197"/>
      <c r="Q54" s="197"/>
      <c r="R54" s="197"/>
      <c r="S54" s="116"/>
      <c r="T54" s="4"/>
      <c r="AB54" s="133"/>
    </row>
    <row r="55" spans="1:32" x14ac:dyDescent="0.2">
      <c r="B55" s="32"/>
      <c r="C55" s="191"/>
      <c r="D55" s="191"/>
      <c r="E55" s="191"/>
      <c r="F55" s="80"/>
      <c r="G55" s="191"/>
      <c r="H55" s="191"/>
      <c r="I55" s="191"/>
      <c r="J55" s="191"/>
      <c r="K55" s="191"/>
      <c r="L55" s="197"/>
      <c r="M55" s="197"/>
      <c r="N55" s="197"/>
      <c r="O55" s="197"/>
      <c r="P55" s="197"/>
      <c r="Q55" s="197"/>
      <c r="R55" s="197"/>
      <c r="S55" s="116"/>
    </row>
    <row r="56" spans="1:32" x14ac:dyDescent="0.2">
      <c r="F56" s="79"/>
      <c r="G56" s="31"/>
      <c r="H56" s="31"/>
      <c r="I56" s="31"/>
    </row>
    <row r="57" spans="1:32" x14ac:dyDescent="0.2">
      <c r="F57" s="79"/>
      <c r="G57" s="31"/>
      <c r="H57" s="31"/>
      <c r="I57" s="31"/>
    </row>
    <row r="58" spans="1:32" x14ac:dyDescent="0.2">
      <c r="F58" s="79"/>
      <c r="G58" s="31"/>
      <c r="H58" s="31"/>
      <c r="I58" s="31"/>
    </row>
    <row r="59" spans="1:32" x14ac:dyDescent="0.2">
      <c r="F59" s="79"/>
      <c r="G59" s="31"/>
      <c r="H59" s="31"/>
      <c r="I59" s="31"/>
    </row>
    <row r="60" spans="1:32" x14ac:dyDescent="0.2">
      <c r="F60" s="79"/>
      <c r="G60" s="31"/>
      <c r="H60" s="31"/>
      <c r="I60" s="31"/>
    </row>
    <row r="61" spans="1:32" x14ac:dyDescent="0.2">
      <c r="F61" s="79"/>
      <c r="G61" s="31"/>
      <c r="H61" s="31"/>
      <c r="I61" s="31"/>
    </row>
    <row r="62" spans="1:32" x14ac:dyDescent="0.2">
      <c r="F62" s="79"/>
      <c r="G62" s="31"/>
      <c r="H62" s="31"/>
      <c r="I62" s="31"/>
    </row>
    <row r="63" spans="1:32" x14ac:dyDescent="0.2">
      <c r="F63" s="79"/>
      <c r="G63" s="31"/>
      <c r="H63" s="31"/>
      <c r="I63" s="31"/>
    </row>
    <row r="64" spans="1:32" x14ac:dyDescent="0.2">
      <c r="F64" s="79"/>
      <c r="G64" s="31"/>
      <c r="H64" s="31"/>
      <c r="I64" s="31"/>
    </row>
    <row r="65" spans="1:9" x14ac:dyDescent="0.2">
      <c r="F65" s="79"/>
      <c r="G65" s="31"/>
      <c r="H65" s="31"/>
      <c r="I65" s="31"/>
    </row>
    <row r="66" spans="1:9" x14ac:dyDescent="0.2">
      <c r="F66" s="79"/>
      <c r="G66" s="31"/>
      <c r="H66" s="31"/>
      <c r="I66" s="31"/>
    </row>
    <row r="67" spans="1:9" x14ac:dyDescent="0.2">
      <c r="F67" s="79"/>
      <c r="G67" s="31"/>
      <c r="H67" s="31"/>
      <c r="I67" s="31"/>
    </row>
    <row r="68" spans="1:9" x14ac:dyDescent="0.2">
      <c r="F68" s="79"/>
      <c r="G68" s="31"/>
      <c r="H68" s="31"/>
      <c r="I68" s="31"/>
    </row>
    <row r="69" spans="1:9" x14ac:dyDescent="0.2">
      <c r="A69" s="33"/>
      <c r="B69" s="34"/>
      <c r="C69" s="196"/>
      <c r="D69" s="196"/>
      <c r="E69" s="196"/>
      <c r="F69" s="81"/>
      <c r="G69" s="31"/>
      <c r="H69" s="31"/>
      <c r="I69" s="31"/>
    </row>
    <row r="70" spans="1:9" x14ac:dyDescent="0.2">
      <c r="A70" s="33"/>
      <c r="B70" s="8"/>
      <c r="C70" s="196"/>
      <c r="D70" s="196"/>
      <c r="E70" s="196"/>
      <c r="F70" s="81"/>
      <c r="G70" s="31"/>
      <c r="H70" s="31"/>
      <c r="I70" s="31"/>
    </row>
    <row r="71" spans="1:9" x14ac:dyDescent="0.2">
      <c r="A71" s="33"/>
      <c r="B71" s="8"/>
      <c r="C71" s="196"/>
      <c r="D71" s="196"/>
      <c r="E71" s="196"/>
      <c r="F71" s="81"/>
      <c r="G71" s="31"/>
      <c r="H71" s="31"/>
      <c r="I71" s="31"/>
    </row>
    <row r="72" spans="1:9" x14ac:dyDescent="0.2">
      <c r="A72" s="33"/>
      <c r="B72" s="8"/>
      <c r="C72" s="196"/>
      <c r="D72" s="196"/>
      <c r="E72" s="196"/>
      <c r="F72" s="81"/>
      <c r="G72" s="31"/>
      <c r="H72" s="31"/>
      <c r="I72" s="31"/>
    </row>
    <row r="73" spans="1:9" x14ac:dyDescent="0.2">
      <c r="A73" s="33"/>
      <c r="B73" s="8"/>
      <c r="C73" s="196"/>
      <c r="D73" s="196"/>
      <c r="E73" s="196"/>
      <c r="F73" s="81"/>
      <c r="G73" s="31"/>
      <c r="H73" s="31"/>
      <c r="I73" s="31"/>
    </row>
    <row r="74" spans="1:9" x14ac:dyDescent="0.2">
      <c r="A74" s="33"/>
      <c r="B74" s="8"/>
      <c r="C74" s="196"/>
      <c r="D74" s="196"/>
      <c r="E74" s="196"/>
      <c r="F74" s="81"/>
      <c r="G74" s="31"/>
      <c r="H74" s="31"/>
      <c r="I74" s="31"/>
    </row>
    <row r="75" spans="1:9" x14ac:dyDescent="0.2">
      <c r="A75" s="33"/>
      <c r="B75" s="8"/>
      <c r="C75" s="196"/>
      <c r="D75" s="196"/>
      <c r="E75" s="196"/>
      <c r="F75" s="81"/>
      <c r="G75" s="31"/>
      <c r="H75" s="31"/>
      <c r="I75" s="31"/>
    </row>
    <row r="76" spans="1:9" x14ac:dyDescent="0.2">
      <c r="A76" s="33"/>
      <c r="B76" s="8"/>
      <c r="C76" s="196"/>
      <c r="D76" s="196"/>
      <c r="E76" s="196"/>
      <c r="F76" s="81"/>
      <c r="G76" s="31"/>
      <c r="H76" s="31"/>
      <c r="I76" s="31"/>
    </row>
    <row r="77" spans="1:9" x14ac:dyDescent="0.2">
      <c r="A77" s="33"/>
      <c r="B77" s="8"/>
      <c r="C77" s="196"/>
      <c r="D77" s="196"/>
      <c r="E77" s="196"/>
      <c r="F77" s="81"/>
      <c r="G77" s="31"/>
      <c r="H77" s="31"/>
      <c r="I77" s="31"/>
    </row>
    <row r="78" spans="1:9" x14ac:dyDescent="0.2">
      <c r="A78" s="33"/>
      <c r="B78" s="8"/>
      <c r="C78" s="196"/>
      <c r="D78" s="196"/>
      <c r="E78" s="196"/>
      <c r="F78" s="81"/>
      <c r="G78" s="31"/>
      <c r="H78" s="31"/>
      <c r="I78" s="31"/>
    </row>
    <row r="79" spans="1:9" x14ac:dyDescent="0.2">
      <c r="A79" s="33"/>
      <c r="B79" s="8"/>
      <c r="C79" s="196"/>
      <c r="D79" s="196"/>
      <c r="E79" s="196"/>
      <c r="F79" s="81"/>
      <c r="G79" s="31"/>
      <c r="H79" s="31"/>
      <c r="I79" s="31"/>
    </row>
    <row r="80" spans="1:9" x14ac:dyDescent="0.2">
      <c r="A80" s="33"/>
      <c r="B80" s="8"/>
      <c r="C80" s="196"/>
      <c r="D80" s="196"/>
      <c r="E80" s="196"/>
      <c r="F80" s="81"/>
      <c r="G80" s="31"/>
      <c r="H80" s="31"/>
      <c r="I80" s="31"/>
    </row>
    <row r="81" spans="1:9" x14ac:dyDescent="0.2">
      <c r="A81" s="33"/>
      <c r="B81" s="8"/>
      <c r="C81" s="196"/>
      <c r="D81" s="196"/>
      <c r="E81" s="196"/>
      <c r="F81" s="81"/>
      <c r="G81" s="31"/>
      <c r="H81" s="31"/>
      <c r="I81" s="31"/>
    </row>
    <row r="82" spans="1:9" x14ac:dyDescent="0.2">
      <c r="A82" s="33"/>
      <c r="B82" s="8"/>
      <c r="C82" s="196"/>
      <c r="D82" s="196"/>
      <c r="E82" s="196"/>
      <c r="F82" s="81"/>
      <c r="G82" s="31"/>
      <c r="H82" s="31"/>
      <c r="I82" s="31"/>
    </row>
    <row r="83" spans="1:9" x14ac:dyDescent="0.2">
      <c r="A83" s="33"/>
      <c r="B83" s="9"/>
      <c r="C83" s="196"/>
      <c r="D83" s="196"/>
      <c r="E83" s="196"/>
      <c r="F83" s="81"/>
      <c r="G83" s="31"/>
      <c r="H83" s="31"/>
      <c r="I83" s="31"/>
    </row>
    <row r="84" spans="1:9" x14ac:dyDescent="0.2">
      <c r="A84" s="33"/>
      <c r="B84" s="8"/>
      <c r="C84" s="196"/>
      <c r="D84" s="196"/>
      <c r="E84" s="196"/>
      <c r="F84" s="81"/>
      <c r="G84" s="31"/>
      <c r="H84" s="31"/>
      <c r="I84" s="31"/>
    </row>
    <row r="85" spans="1:9" x14ac:dyDescent="0.2">
      <c r="A85" s="33"/>
      <c r="B85" s="8"/>
      <c r="C85" s="196"/>
      <c r="D85" s="196"/>
      <c r="E85" s="196"/>
      <c r="F85" s="81"/>
      <c r="G85" s="31"/>
      <c r="H85" s="31"/>
      <c r="I85" s="31"/>
    </row>
    <row r="86" spans="1:9" x14ac:dyDescent="0.2">
      <c r="A86" s="33"/>
      <c r="B86" s="8"/>
      <c r="C86" s="196"/>
      <c r="D86" s="196"/>
      <c r="E86" s="196"/>
      <c r="F86" s="81"/>
      <c r="G86" s="31"/>
      <c r="H86" s="31"/>
      <c r="I86" s="31"/>
    </row>
    <row r="87" spans="1:9" x14ac:dyDescent="0.2">
      <c r="A87" s="33"/>
      <c r="B87" s="8"/>
      <c r="C87" s="196"/>
      <c r="D87" s="196"/>
      <c r="E87" s="196"/>
      <c r="F87" s="81"/>
      <c r="G87" s="31"/>
      <c r="H87" s="31"/>
      <c r="I87" s="31"/>
    </row>
    <row r="88" spans="1:9" x14ac:dyDescent="0.2">
      <c r="A88" s="33"/>
      <c r="B88" s="8"/>
      <c r="C88" s="196"/>
      <c r="D88" s="196"/>
      <c r="E88" s="196"/>
      <c r="F88" s="81"/>
      <c r="G88" s="31"/>
      <c r="H88" s="31"/>
      <c r="I88" s="31"/>
    </row>
    <row r="89" spans="1:9" x14ac:dyDescent="0.2">
      <c r="A89" s="33"/>
      <c r="B89" s="8"/>
      <c r="C89" s="196"/>
      <c r="D89" s="196"/>
      <c r="E89" s="196"/>
      <c r="F89" s="81"/>
      <c r="G89" s="31"/>
      <c r="H89" s="31"/>
      <c r="I89" s="31"/>
    </row>
    <row r="90" spans="1:9" x14ac:dyDescent="0.2">
      <c r="A90" s="33"/>
      <c r="B90" s="8"/>
      <c r="C90" s="196"/>
      <c r="D90" s="196"/>
      <c r="E90" s="196"/>
      <c r="F90" s="81"/>
      <c r="G90" s="31"/>
      <c r="H90" s="31"/>
      <c r="I90" s="31"/>
    </row>
    <row r="91" spans="1:9" x14ac:dyDescent="0.2">
      <c r="A91" s="33"/>
      <c r="B91" s="8"/>
      <c r="C91" s="196"/>
      <c r="D91" s="196"/>
      <c r="E91" s="196"/>
      <c r="F91" s="81"/>
      <c r="G91" s="31"/>
      <c r="H91" s="31"/>
      <c r="I91" s="31"/>
    </row>
    <row r="92" spans="1:9" x14ac:dyDescent="0.2">
      <c r="A92" s="33"/>
      <c r="B92" s="8"/>
      <c r="C92" s="196"/>
      <c r="D92" s="196"/>
      <c r="E92" s="196"/>
      <c r="F92" s="81"/>
      <c r="G92" s="31"/>
      <c r="H92" s="31"/>
      <c r="I92" s="31"/>
    </row>
    <row r="93" spans="1:9" x14ac:dyDescent="0.2">
      <c r="A93" s="33"/>
      <c r="B93" s="8"/>
      <c r="C93" s="196"/>
      <c r="D93" s="196"/>
      <c r="E93" s="196"/>
      <c r="F93" s="81"/>
      <c r="G93" s="31"/>
      <c r="H93" s="31"/>
      <c r="I93" s="31"/>
    </row>
    <row r="94" spans="1:9" x14ac:dyDescent="0.2">
      <c r="A94" s="33"/>
      <c r="B94" s="8"/>
      <c r="C94" s="196"/>
      <c r="D94" s="196"/>
      <c r="E94" s="196"/>
      <c r="F94" s="81"/>
      <c r="G94" s="31"/>
      <c r="H94" s="31"/>
      <c r="I94" s="31"/>
    </row>
    <row r="95" spans="1:9" x14ac:dyDescent="0.2">
      <c r="A95" s="33"/>
      <c r="B95" s="8"/>
      <c r="C95" s="196"/>
      <c r="D95" s="196"/>
      <c r="E95" s="196"/>
      <c r="F95" s="81"/>
      <c r="G95" s="31"/>
      <c r="H95" s="31"/>
      <c r="I95" s="31"/>
    </row>
    <row r="96" spans="1:9" x14ac:dyDescent="0.2">
      <c r="A96" s="33"/>
      <c r="B96" s="10"/>
      <c r="C96" s="196"/>
      <c r="D96" s="196"/>
      <c r="E96" s="196"/>
      <c r="F96" s="81"/>
      <c r="G96" s="31"/>
      <c r="H96" s="31"/>
      <c r="I96" s="31"/>
    </row>
    <row r="97" spans="1:9" x14ac:dyDescent="0.2">
      <c r="A97" s="33"/>
      <c r="B97" s="10"/>
      <c r="C97" s="196"/>
      <c r="D97" s="196"/>
      <c r="E97" s="196"/>
      <c r="F97" s="81"/>
      <c r="G97" s="31"/>
      <c r="H97" s="31"/>
      <c r="I97" s="31"/>
    </row>
    <row r="98" spans="1:9" x14ac:dyDescent="0.2">
      <c r="A98" s="33"/>
      <c r="B98" s="11"/>
      <c r="C98" s="196"/>
      <c r="D98" s="196"/>
      <c r="E98" s="196"/>
      <c r="F98" s="81"/>
      <c r="G98" s="31"/>
      <c r="H98" s="31"/>
      <c r="I98" s="31"/>
    </row>
    <row r="99" spans="1:9" x14ac:dyDescent="0.2">
      <c r="A99" s="33"/>
      <c r="B99" s="8"/>
      <c r="C99" s="196"/>
      <c r="D99" s="196"/>
      <c r="E99" s="196"/>
      <c r="F99" s="81"/>
      <c r="G99" s="31"/>
      <c r="H99" s="31"/>
      <c r="I99" s="31"/>
    </row>
    <row r="100" spans="1:9" x14ac:dyDescent="0.2">
      <c r="A100" s="33"/>
      <c r="B100" s="8"/>
      <c r="C100" s="196"/>
      <c r="D100" s="196"/>
      <c r="E100" s="196"/>
      <c r="F100" s="81"/>
      <c r="G100" s="31"/>
      <c r="H100" s="31"/>
      <c r="I100" s="31"/>
    </row>
    <row r="101" spans="1:9" x14ac:dyDescent="0.2">
      <c r="A101" s="33"/>
      <c r="B101" s="8"/>
      <c r="C101" s="196"/>
      <c r="D101" s="196"/>
      <c r="E101" s="196"/>
      <c r="F101" s="81"/>
      <c r="G101" s="31"/>
      <c r="H101" s="31"/>
      <c r="I101" s="31"/>
    </row>
    <row r="102" spans="1:9" x14ac:dyDescent="0.2">
      <c r="A102" s="33"/>
      <c r="B102" s="8"/>
      <c r="C102" s="196"/>
      <c r="D102" s="196"/>
      <c r="E102" s="196"/>
      <c r="F102" s="82"/>
    </row>
    <row r="103" spans="1:9" x14ac:dyDescent="0.2">
      <c r="A103" s="33"/>
      <c r="B103" s="8"/>
      <c r="C103" s="196"/>
      <c r="D103" s="196"/>
      <c r="E103" s="196"/>
      <c r="F103" s="82"/>
    </row>
    <row r="104" spans="1:9" x14ac:dyDescent="0.2">
      <c r="A104" s="33"/>
      <c r="B104" s="8"/>
      <c r="C104" s="196"/>
      <c r="D104" s="196"/>
      <c r="E104" s="196"/>
      <c r="F104" s="82"/>
    </row>
    <row r="105" spans="1:9" x14ac:dyDescent="0.2">
      <c r="A105" s="33"/>
      <c r="B105" s="8"/>
      <c r="C105" s="196"/>
      <c r="D105" s="196"/>
      <c r="E105" s="196"/>
      <c r="F105" s="82"/>
    </row>
    <row r="106" spans="1:9" x14ac:dyDescent="0.2">
      <c r="A106" s="33"/>
      <c r="B106" s="12"/>
      <c r="C106" s="196"/>
      <c r="D106" s="196"/>
      <c r="E106" s="196"/>
      <c r="F106" s="82"/>
    </row>
    <row r="107" spans="1:9" x14ac:dyDescent="0.2">
      <c r="A107" s="33"/>
      <c r="B107" s="8"/>
      <c r="C107" s="196"/>
      <c r="D107" s="196"/>
      <c r="E107" s="196"/>
      <c r="F107" s="82"/>
    </row>
    <row r="108" spans="1:9" x14ac:dyDescent="0.2">
      <c r="A108" s="33"/>
      <c r="B108" s="11"/>
      <c r="C108" s="196"/>
      <c r="D108" s="196"/>
      <c r="E108" s="196"/>
      <c r="F108" s="82"/>
    </row>
    <row r="109" spans="1:9" x14ac:dyDescent="0.2">
      <c r="A109" s="33"/>
      <c r="B109" s="13"/>
      <c r="C109" s="196"/>
      <c r="D109" s="196"/>
      <c r="E109" s="196"/>
      <c r="F109" s="82"/>
    </row>
    <row r="110" spans="1:9" x14ac:dyDescent="0.2">
      <c r="A110" s="33"/>
      <c r="B110" s="13"/>
      <c r="C110" s="196"/>
      <c r="D110" s="196"/>
      <c r="E110" s="196"/>
      <c r="F110" s="82"/>
    </row>
    <row r="111" spans="1:9" x14ac:dyDescent="0.2">
      <c r="A111" s="33"/>
      <c r="B111" s="11"/>
      <c r="C111" s="196"/>
      <c r="D111" s="196"/>
      <c r="E111" s="196"/>
      <c r="F111" s="82"/>
    </row>
    <row r="112" spans="1:9" x14ac:dyDescent="0.2">
      <c r="A112" s="33"/>
      <c r="B112" s="8"/>
      <c r="C112" s="196"/>
      <c r="D112" s="196"/>
      <c r="E112" s="196"/>
      <c r="F112" s="82"/>
    </row>
    <row r="113" spans="1:6" x14ac:dyDescent="0.2">
      <c r="A113" s="33"/>
      <c r="B113" s="8"/>
      <c r="C113" s="196"/>
      <c r="D113" s="196"/>
      <c r="E113" s="196"/>
      <c r="F113" s="82"/>
    </row>
    <row r="114" spans="1:6" x14ac:dyDescent="0.2">
      <c r="A114" s="33"/>
      <c r="B114" s="14"/>
      <c r="C114" s="196"/>
      <c r="D114" s="196"/>
      <c r="E114" s="196"/>
      <c r="F114" s="82"/>
    </row>
    <row r="115" spans="1:6" x14ac:dyDescent="0.2">
      <c r="A115" s="33"/>
      <c r="B115" s="34"/>
      <c r="C115" s="196"/>
      <c r="D115" s="196"/>
      <c r="E115" s="196"/>
      <c r="F115" s="82"/>
    </row>
    <row r="116" spans="1:6" x14ac:dyDescent="0.2">
      <c r="A116" s="33"/>
      <c r="B116" s="34"/>
      <c r="C116" s="196"/>
      <c r="D116" s="196"/>
      <c r="E116" s="196"/>
      <c r="F116" s="82"/>
    </row>
    <row r="117" spans="1:6" x14ac:dyDescent="0.2">
      <c r="A117" s="33"/>
      <c r="B117" s="34"/>
      <c r="C117" s="196"/>
      <c r="D117" s="196"/>
      <c r="E117" s="196"/>
      <c r="F117" s="82"/>
    </row>
    <row r="118" spans="1:6" x14ac:dyDescent="0.2">
      <c r="A118" s="33"/>
      <c r="B118" s="34"/>
      <c r="C118" s="196"/>
      <c r="D118" s="196"/>
      <c r="E118" s="196"/>
      <c r="F118" s="82"/>
    </row>
    <row r="119" spans="1:6" x14ac:dyDescent="0.2">
      <c r="A119" s="33"/>
      <c r="B119" s="34"/>
      <c r="C119" s="196"/>
      <c r="D119" s="196"/>
      <c r="E119" s="196"/>
      <c r="F119" s="82"/>
    </row>
  </sheetData>
  <mergeCells count="28">
    <mergeCell ref="AA8:AA9"/>
    <mergeCell ref="AB8:AB9"/>
    <mergeCell ref="L52:S52"/>
    <mergeCell ref="A53:C53"/>
    <mergeCell ref="L53:S53"/>
    <mergeCell ref="Y8:Y9"/>
    <mergeCell ref="Z8:Z9"/>
    <mergeCell ref="A54:B54"/>
    <mergeCell ref="S8:T8"/>
    <mergeCell ref="U8:V8"/>
    <mergeCell ref="W8:W9"/>
    <mergeCell ref="X8:X9"/>
    <mergeCell ref="H8:H9"/>
    <mergeCell ref="I8:J8"/>
    <mergeCell ref="K8:L8"/>
    <mergeCell ref="M8:N8"/>
    <mergeCell ref="O8:P8"/>
    <mergeCell ref="Q8:R8"/>
    <mergeCell ref="V2:W2"/>
    <mergeCell ref="R3:U3"/>
    <mergeCell ref="A7:X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3.937007874015748E-2" right="0.19685039370078741" top="0.15748031496062992" bottom="0.35433070866141736" header="0.31496062992125984" footer="0.31496062992125984"/>
  <pageSetup paperSize="9" scale="63" orientation="landscape" r:id="rId1"/>
  <headerFooter scaleWithDoc="0"/>
  <colBreaks count="1" manualBreakCount="1"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topLeftCell="A2" zoomScaleNormal="100" workbookViewId="0">
      <selection activeCell="R2" sqref="R2"/>
    </sheetView>
  </sheetViews>
  <sheetFormatPr defaultRowHeight="12.75" x14ac:dyDescent="0.2"/>
  <cols>
    <col min="1" max="1" width="2.7109375" style="6" customWidth="1"/>
    <col min="2" max="2" width="30.42578125" style="5" customWidth="1"/>
    <col min="3" max="3" width="4" style="4" customWidth="1"/>
    <col min="4" max="4" width="7.140625" style="4" customWidth="1"/>
    <col min="5" max="5" width="4.7109375" style="4" customWidth="1"/>
    <col min="6" max="6" width="9" style="5" customWidth="1"/>
    <col min="7" max="7" width="4" style="5" customWidth="1"/>
    <col min="8" max="8" width="7.140625" style="42" customWidth="1"/>
    <col min="9" max="9" width="4.85546875" style="61" customWidth="1"/>
    <col min="10" max="10" width="9.85546875" style="5" customWidth="1"/>
    <col min="11" max="11" width="4" style="61" customWidth="1"/>
    <col min="12" max="12" width="7" style="5" customWidth="1"/>
    <col min="13" max="13" width="4.28515625" style="5" customWidth="1"/>
    <col min="14" max="14" width="6.5703125" style="5" customWidth="1"/>
    <col min="15" max="15" width="4.85546875" style="5" customWidth="1"/>
    <col min="16" max="16" width="7.7109375" style="5" customWidth="1"/>
    <col min="17" max="17" width="5.7109375" style="5" customWidth="1"/>
    <col min="18" max="18" width="6.85546875" style="5" customWidth="1"/>
    <col min="19" max="19" width="6" style="5" customWidth="1"/>
    <col min="20" max="20" width="6.85546875" style="5" customWidth="1"/>
    <col min="21" max="21" width="9.85546875" style="5" customWidth="1"/>
    <col min="22" max="22" width="11.42578125" style="59" customWidth="1"/>
    <col min="23" max="23" width="9.85546875" style="42" bestFit="1" customWidth="1"/>
    <col min="24" max="24" width="8.28515625" style="5" customWidth="1"/>
    <col min="25" max="25" width="9.140625" style="5"/>
    <col min="26" max="26" width="9.85546875" style="5" customWidth="1"/>
    <col min="27" max="27" width="7" style="5" customWidth="1"/>
    <col min="28" max="16384" width="9.140625" style="5"/>
  </cols>
  <sheetData>
    <row r="1" spans="1:27" ht="12.75" hidden="1" customHeight="1" x14ac:dyDescent="0.2">
      <c r="O1" s="195" t="s">
        <v>41</v>
      </c>
      <c r="P1" s="195"/>
      <c r="Q1" s="195"/>
      <c r="R1" s="195"/>
      <c r="S1" s="195"/>
      <c r="T1" s="195"/>
      <c r="U1" s="195"/>
      <c r="V1" s="195"/>
      <c r="W1" s="195"/>
    </row>
    <row r="2" spans="1:27" ht="12.75" customHeight="1" x14ac:dyDescent="0.2">
      <c r="O2" s="195"/>
      <c r="P2" s="195"/>
      <c r="Q2" s="195"/>
      <c r="R2" s="195" t="s">
        <v>96</v>
      </c>
      <c r="S2" s="195"/>
      <c r="T2" s="195"/>
      <c r="W2" s="195"/>
    </row>
    <row r="3" spans="1:27" ht="12.75" customHeight="1" x14ac:dyDescent="0.2">
      <c r="O3" s="195"/>
      <c r="P3" s="195"/>
      <c r="Q3" s="195"/>
      <c r="R3" s="220" t="s">
        <v>94</v>
      </c>
      <c r="S3" s="221"/>
      <c r="T3" s="223"/>
      <c r="U3" s="223"/>
      <c r="V3" s="223"/>
      <c r="W3" s="223"/>
    </row>
    <row r="5" spans="1:27" ht="50.25" customHeight="1" x14ac:dyDescent="0.2">
      <c r="A5" s="256" t="s">
        <v>89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</row>
    <row r="6" spans="1:27" ht="18" customHeight="1" thickBot="1" x14ac:dyDescent="0.25">
      <c r="A6" s="37"/>
      <c r="B6" s="37"/>
      <c r="C6" s="37"/>
      <c r="D6" s="37"/>
      <c r="E6" s="37"/>
      <c r="F6" s="37"/>
      <c r="G6" s="37"/>
      <c r="H6" s="39"/>
      <c r="I6" s="62"/>
      <c r="J6" s="38"/>
      <c r="K6" s="65"/>
      <c r="L6" s="38"/>
      <c r="M6" s="38"/>
      <c r="N6" s="38"/>
      <c r="O6" s="38"/>
      <c r="P6" s="38"/>
      <c r="Q6" s="38"/>
      <c r="R6" s="38"/>
      <c r="S6" s="38"/>
      <c r="T6" s="38"/>
      <c r="U6" s="38"/>
      <c r="V6" s="60"/>
    </row>
    <row r="7" spans="1:27" ht="50.25" customHeight="1" x14ac:dyDescent="0.2">
      <c r="A7" s="257" t="s">
        <v>9</v>
      </c>
      <c r="B7" s="259" t="s">
        <v>8</v>
      </c>
      <c r="C7" s="261" t="s">
        <v>3</v>
      </c>
      <c r="D7" s="263" t="s">
        <v>7</v>
      </c>
      <c r="E7" s="265" t="s">
        <v>20</v>
      </c>
      <c r="F7" s="267" t="s">
        <v>22</v>
      </c>
      <c r="G7" s="269" t="s">
        <v>26</v>
      </c>
      <c r="H7" s="270"/>
      <c r="I7" s="271" t="s">
        <v>68</v>
      </c>
      <c r="J7" s="271"/>
      <c r="K7" s="271" t="s">
        <v>27</v>
      </c>
      <c r="L7" s="271"/>
      <c r="M7" s="271" t="s">
        <v>30</v>
      </c>
      <c r="N7" s="271"/>
      <c r="O7" s="271" t="s">
        <v>69</v>
      </c>
      <c r="P7" s="271"/>
      <c r="Q7" s="245" t="s">
        <v>39</v>
      </c>
      <c r="R7" s="246"/>
      <c r="S7" s="276" t="s">
        <v>34</v>
      </c>
      <c r="T7" s="276"/>
      <c r="U7" s="277" t="s">
        <v>85</v>
      </c>
      <c r="V7" s="280" t="s">
        <v>28</v>
      </c>
      <c r="W7" s="282" t="s">
        <v>90</v>
      </c>
      <c r="X7" s="248" t="s">
        <v>81</v>
      </c>
      <c r="Y7" s="248" t="s">
        <v>37</v>
      </c>
      <c r="Z7" s="272" t="s">
        <v>91</v>
      </c>
    </row>
    <row r="8" spans="1:27" ht="56.25" customHeight="1" thickBot="1" x14ac:dyDescent="0.25">
      <c r="A8" s="258"/>
      <c r="B8" s="260"/>
      <c r="C8" s="262"/>
      <c r="D8" s="264"/>
      <c r="E8" s="266"/>
      <c r="F8" s="268"/>
      <c r="G8" s="107" t="s">
        <v>0</v>
      </c>
      <c r="H8" s="108" t="s">
        <v>2</v>
      </c>
      <c r="I8" s="109" t="s">
        <v>0</v>
      </c>
      <c r="J8" s="108" t="s">
        <v>2</v>
      </c>
      <c r="K8" s="109" t="s">
        <v>0</v>
      </c>
      <c r="L8" s="108" t="s">
        <v>2</v>
      </c>
      <c r="M8" s="109" t="s">
        <v>0</v>
      </c>
      <c r="N8" s="108" t="s">
        <v>2</v>
      </c>
      <c r="O8" s="109" t="s">
        <v>0</v>
      </c>
      <c r="P8" s="108" t="s">
        <v>2</v>
      </c>
      <c r="Q8" s="198" t="s">
        <v>0</v>
      </c>
      <c r="R8" s="198" t="s">
        <v>1</v>
      </c>
      <c r="S8" s="198" t="s">
        <v>0</v>
      </c>
      <c r="T8" s="198" t="s">
        <v>2</v>
      </c>
      <c r="U8" s="278"/>
      <c r="V8" s="281"/>
      <c r="W8" s="283"/>
      <c r="X8" s="284"/>
      <c r="Y8" s="284"/>
      <c r="Z8" s="273"/>
    </row>
    <row r="9" spans="1:27" ht="16.5" customHeight="1" x14ac:dyDescent="0.2">
      <c r="A9" s="117"/>
      <c r="B9" s="112" t="s">
        <v>38</v>
      </c>
      <c r="C9" s="119"/>
      <c r="D9" s="176"/>
      <c r="E9" s="120"/>
      <c r="F9" s="121"/>
      <c r="G9" s="122"/>
      <c r="H9" s="123"/>
      <c r="I9" s="124"/>
      <c r="J9" s="123"/>
      <c r="K9" s="124"/>
      <c r="L9" s="123"/>
      <c r="M9" s="124"/>
      <c r="N9" s="123"/>
      <c r="O9" s="124"/>
      <c r="P9" s="123"/>
      <c r="Q9" s="118"/>
      <c r="R9" s="118"/>
      <c r="S9" s="118"/>
      <c r="T9" s="118"/>
      <c r="U9" s="125"/>
      <c r="V9" s="126"/>
      <c r="W9" s="126"/>
      <c r="X9" s="184"/>
      <c r="Y9" s="185"/>
      <c r="Z9" s="187"/>
    </row>
    <row r="10" spans="1:27" ht="13.5" customHeight="1" x14ac:dyDescent="0.2">
      <c r="A10" s="22">
        <v>1</v>
      </c>
      <c r="B10" s="23" t="s">
        <v>15</v>
      </c>
      <c r="C10" s="199">
        <v>8</v>
      </c>
      <c r="D10" s="200">
        <v>4379</v>
      </c>
      <c r="E10" s="97">
        <v>0.5</v>
      </c>
      <c r="F10" s="98">
        <f>D10*E10</f>
        <v>2189.5</v>
      </c>
      <c r="G10" s="92">
        <v>0.3</v>
      </c>
      <c r="H10" s="111">
        <f>F10*G10</f>
        <v>656.85</v>
      </c>
      <c r="I10" s="53"/>
      <c r="J10" s="51"/>
      <c r="K10" s="51"/>
      <c r="L10" s="51"/>
      <c r="M10" s="53"/>
      <c r="N10" s="51"/>
      <c r="O10" s="53"/>
      <c r="P10" s="51"/>
      <c r="Q10" s="50">
        <v>0.5</v>
      </c>
      <c r="R10" s="51">
        <f>F10*Q10</f>
        <v>1094.75</v>
      </c>
      <c r="S10" s="50">
        <v>0.05</v>
      </c>
      <c r="T10" s="51">
        <f>F10*S10</f>
        <v>109.47500000000001</v>
      </c>
      <c r="U10" s="101">
        <f>F10</f>
        <v>2189.5</v>
      </c>
      <c r="V10" s="103">
        <f>F10+H10+J10+L10+N10+P10+R10+T10+U10</f>
        <v>6240.0749999999998</v>
      </c>
      <c r="W10" s="103">
        <f>V10*12</f>
        <v>74880.899999999994</v>
      </c>
      <c r="X10" s="131">
        <f>F10</f>
        <v>2189.5</v>
      </c>
      <c r="Y10" s="186">
        <f>F10*2</f>
        <v>4379</v>
      </c>
      <c r="Z10" s="132">
        <f>W10+X10+Y10</f>
        <v>81449.399999999994</v>
      </c>
      <c r="AA10" s="209"/>
    </row>
    <row r="11" spans="1:27" ht="13.5" customHeight="1" x14ac:dyDescent="0.2">
      <c r="A11" s="20">
        <f>A10+1</f>
        <v>2</v>
      </c>
      <c r="B11" s="23" t="s">
        <v>61</v>
      </c>
      <c r="C11" s="199">
        <v>8</v>
      </c>
      <c r="D11" s="200">
        <v>4379</v>
      </c>
      <c r="E11" s="97">
        <v>1</v>
      </c>
      <c r="F11" s="98">
        <f t="shared" ref="F11:F24" si="0">D11*E11</f>
        <v>4379</v>
      </c>
      <c r="G11" s="92"/>
      <c r="H11" s="46"/>
      <c r="I11" s="47">
        <v>0.5</v>
      </c>
      <c r="J11" s="51">
        <f t="shared" ref="J11:J24" si="1">F11*I11</f>
        <v>2189.5</v>
      </c>
      <c r="K11" s="48"/>
      <c r="L11" s="48"/>
      <c r="M11" s="53"/>
      <c r="N11" s="51"/>
      <c r="O11" s="53"/>
      <c r="P11" s="51"/>
      <c r="Q11" s="50"/>
      <c r="R11" s="51"/>
      <c r="S11" s="50"/>
      <c r="T11" s="51"/>
      <c r="U11" s="101">
        <f t="shared" ref="U11:U24" si="2">F11</f>
        <v>4379</v>
      </c>
      <c r="V11" s="103">
        <f t="shared" ref="V11:V24" si="3">F11+H11+J11+L11+N11+P11+R11+T11+U11</f>
        <v>10947.5</v>
      </c>
      <c r="W11" s="103">
        <f t="shared" ref="W11:W24" si="4">V11*12</f>
        <v>131370</v>
      </c>
      <c r="X11" s="131">
        <f t="shared" ref="X11:X24" si="5">F11</f>
        <v>4379</v>
      </c>
      <c r="Y11" s="186">
        <v>26272.5</v>
      </c>
      <c r="Z11" s="132">
        <f t="shared" ref="Z11:Z24" si="6">W11+X11+Y11</f>
        <v>162021.5</v>
      </c>
      <c r="AA11" s="209"/>
    </row>
    <row r="12" spans="1:27" s="7" customFormat="1" ht="13.5" customHeight="1" x14ac:dyDescent="0.2">
      <c r="A12" s="20">
        <f t="shared" ref="A12:A24" si="7">A11+1</f>
        <v>3</v>
      </c>
      <c r="B12" s="58" t="s">
        <v>62</v>
      </c>
      <c r="C12" s="199">
        <v>9</v>
      </c>
      <c r="D12" s="200">
        <v>4619</v>
      </c>
      <c r="E12" s="97">
        <v>0.5</v>
      </c>
      <c r="F12" s="98">
        <f t="shared" si="0"/>
        <v>2309.5</v>
      </c>
      <c r="G12" s="93"/>
      <c r="H12" s="54"/>
      <c r="I12" s="53">
        <v>0.5</v>
      </c>
      <c r="J12" s="51">
        <f t="shared" si="1"/>
        <v>1154.75</v>
      </c>
      <c r="K12" s="53"/>
      <c r="L12" s="54"/>
      <c r="M12" s="54"/>
      <c r="N12" s="54"/>
      <c r="O12" s="54"/>
      <c r="P12" s="54"/>
      <c r="Q12" s="53"/>
      <c r="R12" s="54"/>
      <c r="S12" s="53"/>
      <c r="T12" s="54"/>
      <c r="U12" s="101">
        <f t="shared" si="2"/>
        <v>2309.5</v>
      </c>
      <c r="V12" s="103">
        <f t="shared" si="3"/>
        <v>5773.75</v>
      </c>
      <c r="W12" s="103">
        <f t="shared" si="4"/>
        <v>69285</v>
      </c>
      <c r="X12" s="131">
        <f t="shared" si="5"/>
        <v>2309.5</v>
      </c>
      <c r="Y12" s="186">
        <f>F12*3</f>
        <v>6928.5</v>
      </c>
      <c r="Z12" s="132">
        <f t="shared" si="6"/>
        <v>78523</v>
      </c>
      <c r="AA12" s="209"/>
    </row>
    <row r="13" spans="1:27" s="7" customFormat="1" ht="13.5" customHeight="1" x14ac:dyDescent="0.2">
      <c r="A13" s="20">
        <f t="shared" si="7"/>
        <v>4</v>
      </c>
      <c r="B13" s="57" t="s">
        <v>31</v>
      </c>
      <c r="C13" s="199">
        <v>9</v>
      </c>
      <c r="D13" s="200">
        <v>4916</v>
      </c>
      <c r="E13" s="97">
        <v>1</v>
      </c>
      <c r="F13" s="98">
        <f t="shared" si="0"/>
        <v>4916</v>
      </c>
      <c r="G13" s="92">
        <v>0.3</v>
      </c>
      <c r="H13" s="54">
        <f>G13*F13</f>
        <v>1474.8</v>
      </c>
      <c r="I13" s="53">
        <v>0.5</v>
      </c>
      <c r="J13" s="51">
        <f t="shared" si="1"/>
        <v>2458</v>
      </c>
      <c r="K13" s="53"/>
      <c r="L13" s="54"/>
      <c r="M13" s="54"/>
      <c r="N13" s="54"/>
      <c r="O13" s="54"/>
      <c r="P13" s="54"/>
      <c r="Q13" s="53"/>
      <c r="R13" s="54"/>
      <c r="S13" s="53"/>
      <c r="T13" s="54"/>
      <c r="U13" s="101">
        <f t="shared" si="2"/>
        <v>4916</v>
      </c>
      <c r="V13" s="103">
        <f t="shared" si="3"/>
        <v>13764.8</v>
      </c>
      <c r="W13" s="103">
        <f t="shared" si="4"/>
        <v>165177.59999999998</v>
      </c>
      <c r="X13" s="131">
        <f t="shared" si="5"/>
        <v>4916</v>
      </c>
      <c r="Y13" s="186">
        <f>F13*3</f>
        <v>14748</v>
      </c>
      <c r="Z13" s="132">
        <f t="shared" si="6"/>
        <v>184841.59999999998</v>
      </c>
      <c r="AA13" s="209"/>
    </row>
    <row r="14" spans="1:27" s="35" customFormat="1" ht="12" x14ac:dyDescent="0.2">
      <c r="A14" s="20">
        <f t="shared" si="7"/>
        <v>5</v>
      </c>
      <c r="B14" s="56" t="s">
        <v>63</v>
      </c>
      <c r="C14" s="201">
        <v>1</v>
      </c>
      <c r="D14" s="202">
        <v>2670</v>
      </c>
      <c r="E14" s="97">
        <v>1</v>
      </c>
      <c r="F14" s="98">
        <f t="shared" si="0"/>
        <v>2670</v>
      </c>
      <c r="G14" s="93"/>
      <c r="H14" s="55"/>
      <c r="I14" s="53">
        <v>0.5</v>
      </c>
      <c r="J14" s="51">
        <f t="shared" si="1"/>
        <v>1335</v>
      </c>
      <c r="K14" s="53"/>
      <c r="L14" s="55"/>
      <c r="M14" s="55"/>
      <c r="N14" s="55"/>
      <c r="O14" s="55"/>
      <c r="P14" s="55"/>
      <c r="Q14" s="50"/>
      <c r="R14" s="55"/>
      <c r="S14" s="50"/>
      <c r="T14" s="55"/>
      <c r="U14" s="101">
        <f t="shared" si="2"/>
        <v>2670</v>
      </c>
      <c r="V14" s="103">
        <f t="shared" si="3"/>
        <v>6675</v>
      </c>
      <c r="W14" s="103">
        <f t="shared" si="4"/>
        <v>80100</v>
      </c>
      <c r="X14" s="131">
        <f t="shared" si="5"/>
        <v>2670</v>
      </c>
      <c r="Y14" s="186">
        <f>F14*8</f>
        <v>21360</v>
      </c>
      <c r="Z14" s="132">
        <f t="shared" si="6"/>
        <v>104130</v>
      </c>
      <c r="AA14" s="209"/>
    </row>
    <row r="15" spans="1:27" s="35" customFormat="1" ht="12" x14ac:dyDescent="0.2">
      <c r="A15" s="20">
        <f t="shared" si="7"/>
        <v>6</v>
      </c>
      <c r="B15" s="56" t="s">
        <v>19</v>
      </c>
      <c r="C15" s="199">
        <v>5</v>
      </c>
      <c r="D15" s="200">
        <v>3631</v>
      </c>
      <c r="E15" s="97">
        <v>1</v>
      </c>
      <c r="F15" s="98">
        <f t="shared" si="0"/>
        <v>3631</v>
      </c>
      <c r="G15" s="92"/>
      <c r="H15" s="46"/>
      <c r="I15" s="47">
        <v>0.5</v>
      </c>
      <c r="J15" s="51">
        <f t="shared" si="1"/>
        <v>1815.5</v>
      </c>
      <c r="K15" s="48"/>
      <c r="L15" s="48"/>
      <c r="M15" s="53"/>
      <c r="N15" s="51"/>
      <c r="O15" s="53"/>
      <c r="P15" s="51"/>
      <c r="Q15" s="50"/>
      <c r="R15" s="51"/>
      <c r="S15" s="50"/>
      <c r="T15" s="51"/>
      <c r="U15" s="101">
        <f t="shared" si="2"/>
        <v>3631</v>
      </c>
      <c r="V15" s="103">
        <f t="shared" si="3"/>
        <v>9077.5</v>
      </c>
      <c r="W15" s="103">
        <f t="shared" si="4"/>
        <v>108930</v>
      </c>
      <c r="X15" s="131">
        <f t="shared" si="5"/>
        <v>3631</v>
      </c>
      <c r="Y15" s="186">
        <f t="shared" ref="Y15:Y24" si="8">F15*4</f>
        <v>14524</v>
      </c>
      <c r="Z15" s="132">
        <f t="shared" si="6"/>
        <v>127085</v>
      </c>
      <c r="AA15" s="209"/>
    </row>
    <row r="16" spans="1:27" s="1" customFormat="1" ht="24.75" customHeight="1" x14ac:dyDescent="0.2">
      <c r="A16" s="20">
        <f t="shared" si="7"/>
        <v>7</v>
      </c>
      <c r="B16" s="86" t="s">
        <v>64</v>
      </c>
      <c r="C16" s="199">
        <v>5</v>
      </c>
      <c r="D16" s="200">
        <v>3631</v>
      </c>
      <c r="E16" s="97">
        <v>1</v>
      </c>
      <c r="F16" s="98">
        <f t="shared" si="0"/>
        <v>3631</v>
      </c>
      <c r="G16" s="93"/>
      <c r="H16" s="54"/>
      <c r="I16" s="53">
        <v>0.5</v>
      </c>
      <c r="J16" s="111">
        <f t="shared" si="1"/>
        <v>1815.5</v>
      </c>
      <c r="K16" s="53"/>
      <c r="L16" s="54"/>
      <c r="M16" s="54"/>
      <c r="N16" s="54"/>
      <c r="O16" s="54"/>
      <c r="P16" s="54"/>
      <c r="Q16" s="53"/>
      <c r="R16" s="54"/>
      <c r="S16" s="53"/>
      <c r="T16" s="54"/>
      <c r="U16" s="101">
        <f t="shared" si="2"/>
        <v>3631</v>
      </c>
      <c r="V16" s="103">
        <f t="shared" si="3"/>
        <v>9077.5</v>
      </c>
      <c r="W16" s="103">
        <f t="shared" si="4"/>
        <v>108930</v>
      </c>
      <c r="X16" s="131">
        <f t="shared" si="5"/>
        <v>3631</v>
      </c>
      <c r="Y16" s="186">
        <f t="shared" si="8"/>
        <v>14524</v>
      </c>
      <c r="Z16" s="132">
        <f t="shared" si="6"/>
        <v>127085</v>
      </c>
      <c r="AA16" s="209"/>
    </row>
    <row r="17" spans="1:32" s="1" customFormat="1" ht="36.75" customHeight="1" x14ac:dyDescent="0.2">
      <c r="A17" s="20">
        <f t="shared" si="7"/>
        <v>8</v>
      </c>
      <c r="B17" s="86" t="s">
        <v>65</v>
      </c>
      <c r="C17" s="199">
        <v>5</v>
      </c>
      <c r="D17" s="200">
        <v>3631</v>
      </c>
      <c r="E17" s="208">
        <v>0.5</v>
      </c>
      <c r="F17" s="98">
        <f t="shared" si="0"/>
        <v>1815.5</v>
      </c>
      <c r="G17" s="93"/>
      <c r="H17" s="54"/>
      <c r="I17" s="53">
        <v>0.5</v>
      </c>
      <c r="J17" s="111">
        <f t="shared" si="1"/>
        <v>907.75</v>
      </c>
      <c r="K17" s="53"/>
      <c r="L17" s="54"/>
      <c r="M17" s="54"/>
      <c r="N17" s="54"/>
      <c r="O17" s="54"/>
      <c r="P17" s="54"/>
      <c r="Q17" s="53"/>
      <c r="R17" s="54"/>
      <c r="S17" s="53"/>
      <c r="T17" s="54"/>
      <c r="U17" s="101">
        <f t="shared" si="2"/>
        <v>1815.5</v>
      </c>
      <c r="V17" s="103">
        <f t="shared" si="3"/>
        <v>4538.75</v>
      </c>
      <c r="W17" s="103">
        <f t="shared" si="4"/>
        <v>54465</v>
      </c>
      <c r="X17" s="131">
        <f t="shared" si="5"/>
        <v>1815.5</v>
      </c>
      <c r="Y17" s="186">
        <f t="shared" si="8"/>
        <v>7262</v>
      </c>
      <c r="Z17" s="132">
        <f t="shared" si="6"/>
        <v>63542.5</v>
      </c>
      <c r="AA17" s="209"/>
    </row>
    <row r="18" spans="1:32" s="1" customFormat="1" ht="12" customHeight="1" x14ac:dyDescent="0.2">
      <c r="A18" s="20">
        <v>9</v>
      </c>
      <c r="B18" s="85" t="s">
        <v>72</v>
      </c>
      <c r="C18" s="203">
        <v>5</v>
      </c>
      <c r="D18" s="204">
        <v>3631</v>
      </c>
      <c r="E18" s="97">
        <v>1</v>
      </c>
      <c r="F18" s="98">
        <f t="shared" si="0"/>
        <v>3631</v>
      </c>
      <c r="G18" s="93"/>
      <c r="H18" s="54"/>
      <c r="I18" s="53">
        <v>0.5</v>
      </c>
      <c r="J18" s="51">
        <f t="shared" si="1"/>
        <v>1815.5</v>
      </c>
      <c r="K18" s="53"/>
      <c r="L18" s="54"/>
      <c r="M18" s="54"/>
      <c r="N18" s="54"/>
      <c r="O18" s="54"/>
      <c r="P18" s="54"/>
      <c r="Q18" s="53"/>
      <c r="R18" s="54"/>
      <c r="S18" s="53"/>
      <c r="T18" s="54"/>
      <c r="U18" s="101">
        <f t="shared" si="2"/>
        <v>3631</v>
      </c>
      <c r="V18" s="103">
        <f t="shared" si="3"/>
        <v>9077.5</v>
      </c>
      <c r="W18" s="103">
        <f t="shared" si="4"/>
        <v>108930</v>
      </c>
      <c r="X18" s="131">
        <f t="shared" si="5"/>
        <v>3631</v>
      </c>
      <c r="Y18" s="186">
        <f>F18*8</f>
        <v>29048</v>
      </c>
      <c r="Z18" s="132">
        <f t="shared" si="6"/>
        <v>141609</v>
      </c>
      <c r="AA18" s="209"/>
    </row>
    <row r="19" spans="1:32" s="1" customFormat="1" ht="13.5" customHeight="1" x14ac:dyDescent="0.2">
      <c r="A19" s="20">
        <v>10</v>
      </c>
      <c r="B19" s="57" t="s">
        <v>23</v>
      </c>
      <c r="C19" s="199">
        <v>5</v>
      </c>
      <c r="D19" s="200">
        <v>3631</v>
      </c>
      <c r="E19" s="97">
        <v>2</v>
      </c>
      <c r="F19" s="98">
        <f t="shared" si="0"/>
        <v>7262</v>
      </c>
      <c r="G19" s="93"/>
      <c r="H19" s="54"/>
      <c r="I19" s="53">
        <v>0.5</v>
      </c>
      <c r="J19" s="51">
        <f t="shared" si="1"/>
        <v>3631</v>
      </c>
      <c r="K19" s="53"/>
      <c r="L19" s="54"/>
      <c r="M19" s="54"/>
      <c r="N19" s="54"/>
      <c r="O19" s="54"/>
      <c r="P19" s="54"/>
      <c r="Q19" s="53"/>
      <c r="R19" s="54"/>
      <c r="S19" s="53"/>
      <c r="T19" s="54"/>
      <c r="U19" s="101">
        <f t="shared" si="2"/>
        <v>7262</v>
      </c>
      <c r="V19" s="103">
        <f t="shared" si="3"/>
        <v>18155</v>
      </c>
      <c r="W19" s="103">
        <f t="shared" si="4"/>
        <v>217860</v>
      </c>
      <c r="X19" s="131">
        <f t="shared" si="5"/>
        <v>7262</v>
      </c>
      <c r="Y19" s="186">
        <f t="shared" si="8"/>
        <v>29048</v>
      </c>
      <c r="Z19" s="132">
        <f t="shared" si="6"/>
        <v>254170</v>
      </c>
      <c r="AA19" s="209"/>
    </row>
    <row r="20" spans="1:32" s="1" customFormat="1" ht="12" x14ac:dyDescent="0.2">
      <c r="A20" s="20">
        <f t="shared" si="7"/>
        <v>11</v>
      </c>
      <c r="B20" s="57" t="s">
        <v>66</v>
      </c>
      <c r="C20" s="199">
        <v>2</v>
      </c>
      <c r="D20" s="200">
        <v>2910</v>
      </c>
      <c r="E20" s="22">
        <v>1</v>
      </c>
      <c r="F20" s="98">
        <f t="shared" si="0"/>
        <v>2910</v>
      </c>
      <c r="G20" s="94"/>
      <c r="H20" s="84"/>
      <c r="I20" s="53">
        <v>0.5</v>
      </c>
      <c r="J20" s="51">
        <f t="shared" si="1"/>
        <v>1455</v>
      </c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101">
        <f t="shared" si="2"/>
        <v>2910</v>
      </c>
      <c r="V20" s="103">
        <f t="shared" si="3"/>
        <v>7275</v>
      </c>
      <c r="W20" s="103">
        <f t="shared" si="4"/>
        <v>87300</v>
      </c>
      <c r="X20" s="131">
        <f t="shared" si="5"/>
        <v>2910</v>
      </c>
      <c r="Y20" s="186">
        <f>F20*5</f>
        <v>14550</v>
      </c>
      <c r="Z20" s="132">
        <f t="shared" si="6"/>
        <v>104760</v>
      </c>
      <c r="AA20" s="209"/>
    </row>
    <row r="21" spans="1:32" s="1" customFormat="1" ht="12" x14ac:dyDescent="0.2">
      <c r="A21" s="20">
        <f t="shared" si="7"/>
        <v>12</v>
      </c>
      <c r="B21" s="57" t="s">
        <v>24</v>
      </c>
      <c r="C21" s="199">
        <v>2</v>
      </c>
      <c r="D21" s="200">
        <v>2910</v>
      </c>
      <c r="E21" s="97">
        <v>1</v>
      </c>
      <c r="F21" s="98">
        <f t="shared" si="0"/>
        <v>2910</v>
      </c>
      <c r="G21" s="92"/>
      <c r="H21" s="54"/>
      <c r="I21" s="53">
        <v>0.5</v>
      </c>
      <c r="J21" s="51">
        <f t="shared" si="1"/>
        <v>1455</v>
      </c>
      <c r="K21" s="53"/>
      <c r="L21" s="54"/>
      <c r="M21" s="54"/>
      <c r="N21" s="54"/>
      <c r="O21" s="54"/>
      <c r="P21" s="54"/>
      <c r="Q21" s="53"/>
      <c r="R21" s="54"/>
      <c r="S21" s="53"/>
      <c r="T21" s="54"/>
      <c r="U21" s="101">
        <f t="shared" si="2"/>
        <v>2910</v>
      </c>
      <c r="V21" s="103">
        <f t="shared" si="3"/>
        <v>7275</v>
      </c>
      <c r="W21" s="103">
        <f t="shared" si="4"/>
        <v>87300</v>
      </c>
      <c r="X21" s="131">
        <f t="shared" si="5"/>
        <v>2910</v>
      </c>
      <c r="Y21" s="186">
        <f>F21*5</f>
        <v>14550</v>
      </c>
      <c r="Z21" s="132">
        <f t="shared" si="6"/>
        <v>104760</v>
      </c>
      <c r="AA21" s="209"/>
    </row>
    <row r="22" spans="1:32" s="1" customFormat="1" ht="12" x14ac:dyDescent="0.2">
      <c r="A22" s="20">
        <f t="shared" si="7"/>
        <v>13</v>
      </c>
      <c r="B22" s="57" t="s">
        <v>21</v>
      </c>
      <c r="C22" s="199">
        <v>2</v>
      </c>
      <c r="D22" s="200">
        <v>2910</v>
      </c>
      <c r="E22" s="97">
        <v>1</v>
      </c>
      <c r="F22" s="98">
        <f t="shared" si="0"/>
        <v>2910</v>
      </c>
      <c r="G22" s="93"/>
      <c r="H22" s="54"/>
      <c r="I22" s="53">
        <v>0.5</v>
      </c>
      <c r="J22" s="51">
        <f t="shared" si="1"/>
        <v>1455</v>
      </c>
      <c r="K22" s="53">
        <v>0.35</v>
      </c>
      <c r="L22" s="177">
        <f>F22*K22</f>
        <v>1018.4999999999999</v>
      </c>
      <c r="M22" s="54"/>
      <c r="N22" s="54"/>
      <c r="O22" s="54"/>
      <c r="P22" s="54"/>
      <c r="Q22" s="53"/>
      <c r="R22" s="54"/>
      <c r="S22" s="53"/>
      <c r="T22" s="54"/>
      <c r="U22" s="101">
        <f t="shared" si="2"/>
        <v>2910</v>
      </c>
      <c r="V22" s="103">
        <f t="shared" si="3"/>
        <v>8293.5</v>
      </c>
      <c r="W22" s="103">
        <f t="shared" si="4"/>
        <v>99522</v>
      </c>
      <c r="X22" s="131">
        <f t="shared" si="5"/>
        <v>2910</v>
      </c>
      <c r="Y22" s="186">
        <f t="shared" si="8"/>
        <v>11640</v>
      </c>
      <c r="Z22" s="132">
        <f t="shared" si="6"/>
        <v>114072</v>
      </c>
      <c r="AA22" s="209"/>
    </row>
    <row r="23" spans="1:32" s="1" customFormat="1" ht="12" x14ac:dyDescent="0.2">
      <c r="A23" s="20">
        <f t="shared" si="7"/>
        <v>14</v>
      </c>
      <c r="B23" s="57" t="s">
        <v>25</v>
      </c>
      <c r="C23" s="199">
        <v>2</v>
      </c>
      <c r="D23" s="200">
        <v>2910</v>
      </c>
      <c r="E23" s="97">
        <v>0.5</v>
      </c>
      <c r="F23" s="98">
        <f t="shared" si="0"/>
        <v>1455</v>
      </c>
      <c r="G23" s="93"/>
      <c r="H23" s="54"/>
      <c r="I23" s="53">
        <v>0.5</v>
      </c>
      <c r="J23" s="51">
        <f t="shared" si="1"/>
        <v>727.5</v>
      </c>
      <c r="K23" s="53"/>
      <c r="L23" s="54"/>
      <c r="M23" s="54"/>
      <c r="N23" s="54"/>
      <c r="O23" s="54"/>
      <c r="P23" s="54"/>
      <c r="Q23" s="53"/>
      <c r="R23" s="54"/>
      <c r="S23" s="53"/>
      <c r="T23" s="54"/>
      <c r="U23" s="101">
        <f t="shared" si="2"/>
        <v>1455</v>
      </c>
      <c r="V23" s="103">
        <f t="shared" si="3"/>
        <v>3637.5</v>
      </c>
      <c r="W23" s="103">
        <f t="shared" si="4"/>
        <v>43650</v>
      </c>
      <c r="X23" s="131">
        <f t="shared" si="5"/>
        <v>1455</v>
      </c>
      <c r="Y23" s="186">
        <f t="shared" si="8"/>
        <v>5820</v>
      </c>
      <c r="Z23" s="132">
        <f t="shared" si="6"/>
        <v>50925</v>
      </c>
      <c r="AA23" s="209"/>
    </row>
    <row r="24" spans="1:32" s="1" customFormat="1" thickBot="1" x14ac:dyDescent="0.25">
      <c r="A24" s="72">
        <f t="shared" si="7"/>
        <v>15</v>
      </c>
      <c r="B24" s="85" t="s">
        <v>67</v>
      </c>
      <c r="C24" s="203">
        <v>2</v>
      </c>
      <c r="D24" s="205">
        <v>2910</v>
      </c>
      <c r="E24" s="179">
        <v>3</v>
      </c>
      <c r="F24" s="98">
        <f t="shared" si="0"/>
        <v>8730</v>
      </c>
      <c r="G24" s="95"/>
      <c r="H24" s="77"/>
      <c r="I24" s="73">
        <v>0.5</v>
      </c>
      <c r="J24" s="51">
        <f t="shared" si="1"/>
        <v>4365</v>
      </c>
      <c r="K24" s="73"/>
      <c r="L24" s="77"/>
      <c r="M24" s="77"/>
      <c r="N24" s="77"/>
      <c r="O24" s="73">
        <v>0.1</v>
      </c>
      <c r="P24" s="77">
        <f>F24*O24</f>
        <v>873</v>
      </c>
      <c r="Q24" s="73"/>
      <c r="R24" s="77"/>
      <c r="S24" s="73"/>
      <c r="T24" s="77"/>
      <c r="U24" s="101">
        <f t="shared" si="2"/>
        <v>8730</v>
      </c>
      <c r="V24" s="104">
        <f t="shared" si="3"/>
        <v>22698</v>
      </c>
      <c r="W24" s="103">
        <f t="shared" si="4"/>
        <v>272376</v>
      </c>
      <c r="X24" s="131">
        <f t="shared" si="5"/>
        <v>8730</v>
      </c>
      <c r="Y24" s="186">
        <f t="shared" si="8"/>
        <v>34920</v>
      </c>
      <c r="Z24" s="188">
        <f t="shared" si="6"/>
        <v>316026</v>
      </c>
      <c r="AA24" s="209"/>
    </row>
    <row r="25" spans="1:32" ht="15" customHeight="1" thickBot="1" x14ac:dyDescent="0.25">
      <c r="A25" s="87"/>
      <c r="B25" s="88" t="s">
        <v>5</v>
      </c>
      <c r="C25" s="89"/>
      <c r="D25" s="91"/>
      <c r="E25" s="99">
        <f>SUM(E10:E24)</f>
        <v>16</v>
      </c>
      <c r="F25" s="100">
        <f>SUM(F10:F24)</f>
        <v>55349.5</v>
      </c>
      <c r="G25" s="96"/>
      <c r="H25" s="90">
        <f t="shared" ref="H25:U25" si="9">SUM(H10:H24)</f>
        <v>2131.65</v>
      </c>
      <c r="I25" s="90"/>
      <c r="J25" s="90">
        <f t="shared" si="9"/>
        <v>26580</v>
      </c>
      <c r="K25" s="90"/>
      <c r="L25" s="178">
        <f t="shared" si="9"/>
        <v>1018.4999999999999</v>
      </c>
      <c r="M25" s="90"/>
      <c r="N25" s="90">
        <f t="shared" si="9"/>
        <v>0</v>
      </c>
      <c r="O25" s="90"/>
      <c r="P25" s="90">
        <f t="shared" si="9"/>
        <v>873</v>
      </c>
      <c r="Q25" s="90"/>
      <c r="R25" s="90">
        <f t="shared" si="9"/>
        <v>1094.75</v>
      </c>
      <c r="S25" s="90"/>
      <c r="T25" s="90">
        <f t="shared" si="9"/>
        <v>109.47500000000001</v>
      </c>
      <c r="U25" s="102">
        <f t="shared" si="9"/>
        <v>55349.5</v>
      </c>
      <c r="V25" s="105">
        <f>SUM(V10:V24)</f>
        <v>142506.375</v>
      </c>
      <c r="W25" s="106">
        <f>SUM(W10:W24)</f>
        <v>1710076.5</v>
      </c>
      <c r="X25" s="106">
        <f t="shared" ref="X25:Z25" si="10">SUM(X10:X24)</f>
        <v>55349.5</v>
      </c>
      <c r="Y25" s="189">
        <f t="shared" si="10"/>
        <v>249574</v>
      </c>
      <c r="Z25" s="206">
        <f t="shared" si="10"/>
        <v>2015000</v>
      </c>
    </row>
    <row r="26" spans="1:32" x14ac:dyDescent="0.2">
      <c r="H26" s="274"/>
      <c r="I26" s="274"/>
      <c r="J26" s="275"/>
      <c r="K26" s="6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60"/>
      <c r="W26" s="68"/>
      <c r="Y26" s="214" t="s">
        <v>92</v>
      </c>
      <c r="Z26" s="217">
        <f>Z25*0.22</f>
        <v>443300</v>
      </c>
    </row>
    <row r="27" spans="1:32" ht="12" customHeight="1" x14ac:dyDescent="0.2">
      <c r="A27" s="16"/>
      <c r="B27" s="28"/>
      <c r="C27" s="17"/>
      <c r="D27" s="17"/>
      <c r="E27" s="17"/>
      <c r="F27" s="4"/>
      <c r="G27" s="4"/>
      <c r="H27" s="40"/>
      <c r="I27" s="63"/>
      <c r="J27" s="4"/>
      <c r="K27" s="63"/>
      <c r="L27" s="4"/>
      <c r="M27" s="4"/>
      <c r="N27" s="4"/>
      <c r="O27" s="4"/>
      <c r="P27" s="4"/>
      <c r="Q27" s="4"/>
      <c r="R27" s="4"/>
      <c r="S27" s="4"/>
      <c r="T27" s="4"/>
      <c r="U27" s="4"/>
      <c r="W27" s="68"/>
      <c r="Y27" s="215" t="s">
        <v>93</v>
      </c>
      <c r="Z27" s="217">
        <f>SUM(Z25:Z26)</f>
        <v>2458300</v>
      </c>
      <c r="AA27" s="2"/>
      <c r="AB27" s="2"/>
      <c r="AC27" s="2"/>
      <c r="AD27" s="2"/>
      <c r="AE27" s="2"/>
      <c r="AF27" s="2"/>
    </row>
    <row r="28" spans="1:32" ht="24.75" customHeight="1" x14ac:dyDescent="0.2">
      <c r="B28" s="28"/>
      <c r="C28" s="17"/>
      <c r="D28" s="113"/>
      <c r="E28" s="26"/>
      <c r="F28" s="27"/>
      <c r="G28" s="114"/>
      <c r="H28" s="27"/>
      <c r="I28" s="114"/>
      <c r="J28" s="192"/>
      <c r="K28" s="115"/>
      <c r="L28" s="4"/>
      <c r="M28" s="4"/>
      <c r="N28" s="4"/>
      <c r="O28" s="4"/>
      <c r="P28" s="4"/>
      <c r="Q28" s="4"/>
      <c r="R28" s="4"/>
      <c r="S28" s="4"/>
      <c r="T28" s="4"/>
      <c r="U28" s="4"/>
      <c r="X28" s="2"/>
      <c r="Y28" s="2"/>
      <c r="Z28" s="190"/>
      <c r="AA28" s="2"/>
      <c r="AB28" s="2"/>
      <c r="AC28" s="2"/>
      <c r="AD28" s="2"/>
      <c r="AE28" s="2"/>
    </row>
    <row r="29" spans="1:32" x14ac:dyDescent="0.2">
      <c r="V29" s="60"/>
    </row>
    <row r="30" spans="1:32" ht="40.5" customHeight="1" x14ac:dyDescent="0.2">
      <c r="B30" s="279" t="s">
        <v>4</v>
      </c>
      <c r="C30" s="279"/>
      <c r="D30" s="197"/>
      <c r="E30" s="197"/>
      <c r="F30" s="191"/>
      <c r="G30" s="191"/>
      <c r="I30" s="64"/>
      <c r="J30" s="41" t="s">
        <v>10</v>
      </c>
      <c r="K30" s="67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W30" s="59"/>
    </row>
    <row r="31" spans="1:32" x14ac:dyDescent="0.2">
      <c r="V31" s="60"/>
    </row>
    <row r="32" spans="1:32" x14ac:dyDescent="0.2">
      <c r="V32" s="60"/>
    </row>
    <row r="33" spans="22:22" x14ac:dyDescent="0.2">
      <c r="V33" s="60"/>
    </row>
    <row r="34" spans="22:22" x14ac:dyDescent="0.2">
      <c r="V34" s="60"/>
    </row>
    <row r="35" spans="22:22" x14ac:dyDescent="0.2">
      <c r="V35" s="60"/>
    </row>
    <row r="36" spans="22:22" x14ac:dyDescent="0.2">
      <c r="V36" s="60"/>
    </row>
    <row r="37" spans="22:22" x14ac:dyDescent="0.2">
      <c r="V37" s="60"/>
    </row>
    <row r="38" spans="22:22" x14ac:dyDescent="0.2">
      <c r="V38" s="60"/>
    </row>
    <row r="39" spans="22:22" x14ac:dyDescent="0.2">
      <c r="V39" s="60"/>
    </row>
    <row r="40" spans="22:22" x14ac:dyDescent="0.2">
      <c r="V40" s="60"/>
    </row>
    <row r="41" spans="22:22" x14ac:dyDescent="0.2">
      <c r="V41" s="60"/>
    </row>
  </sheetData>
  <mergeCells count="23">
    <mergeCell ref="B30:C30"/>
    <mergeCell ref="V7:V8"/>
    <mergeCell ref="W7:W8"/>
    <mergeCell ref="X7:X8"/>
    <mergeCell ref="Y7:Y8"/>
    <mergeCell ref="Z7:Z8"/>
    <mergeCell ref="H26:J26"/>
    <mergeCell ref="K7:L7"/>
    <mergeCell ref="M7:N7"/>
    <mergeCell ref="O7:P7"/>
    <mergeCell ref="Q7:R7"/>
    <mergeCell ref="S7:T7"/>
    <mergeCell ref="U7:U8"/>
    <mergeCell ref="R3:W3"/>
    <mergeCell ref="A5:W5"/>
    <mergeCell ref="A7:A8"/>
    <mergeCell ref="B7:B8"/>
    <mergeCell ref="C7:C8"/>
    <mergeCell ref="D7:D8"/>
    <mergeCell ref="E7:E8"/>
    <mergeCell ref="F7:F8"/>
    <mergeCell ref="G7:H7"/>
    <mergeCell ref="I7:J7"/>
  </mergeCells>
  <pageMargins left="0.59055118110236227" right="0.23622047244094491" top="0.98425196850393704" bottom="0.19685039370078741" header="0.15748031496062992" footer="0.27559055118110237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пед.персонал</vt:lpstr>
      <vt:lpstr>техперсонал</vt:lpstr>
    </vt:vector>
  </TitlesOfParts>
  <Company>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2020-12-28T13:14:35Z</cp:lastPrinted>
  <dcterms:created xsi:type="dcterms:W3CDTF">2011-12-27T19:33:56Z</dcterms:created>
  <dcterms:modified xsi:type="dcterms:W3CDTF">2020-12-28T17:59:10Z</dcterms:modified>
</cp:coreProperties>
</file>