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755" activeTab="1"/>
  </bookViews>
  <sheets>
    <sheet name="01-06.20" sheetId="1" r:id="rId1"/>
    <sheet name="07-12.20" sheetId="2" r:id="rId2"/>
  </sheets>
  <calcPr calcId="145621"/>
</workbook>
</file>

<file path=xl/calcChain.xml><?xml version="1.0" encoding="utf-8"?>
<calcChain xmlns="http://schemas.openxmlformats.org/spreadsheetml/2006/main">
  <c r="X33" i="2" l="1"/>
  <c r="X34" i="2" s="1"/>
  <c r="X34" i="1"/>
  <c r="X33" i="1"/>
  <c r="V23" i="2"/>
  <c r="V24" i="2"/>
  <c r="V25" i="2"/>
  <c r="V26" i="2"/>
  <c r="V27" i="2"/>
  <c r="V28" i="2"/>
  <c r="V29" i="2"/>
  <c r="V30" i="2"/>
  <c r="V31" i="2"/>
  <c r="V20" i="2"/>
  <c r="V19" i="2"/>
  <c r="V17" i="2"/>
  <c r="T15" i="2"/>
  <c r="H23" i="2"/>
  <c r="H24" i="2"/>
  <c r="H25" i="2"/>
  <c r="H26" i="2"/>
  <c r="H27" i="2"/>
  <c r="H28" i="2"/>
  <c r="H29" i="2"/>
  <c r="H30" i="2"/>
  <c r="H31" i="2"/>
  <c r="H22" i="2"/>
  <c r="H20" i="2"/>
  <c r="H19" i="2"/>
  <c r="H17" i="2"/>
  <c r="H15" i="2"/>
  <c r="G24" i="2"/>
  <c r="G20" i="2"/>
  <c r="G23" i="2"/>
  <c r="G25" i="2"/>
  <c r="G26" i="2"/>
  <c r="G27" i="2"/>
  <c r="G28" i="2"/>
  <c r="G29" i="2"/>
  <c r="G30" i="2"/>
  <c r="G31" i="2"/>
  <c r="G22" i="2"/>
  <c r="G19" i="2"/>
  <c r="G17" i="2"/>
  <c r="G15" i="2"/>
  <c r="V23" i="1" l="1"/>
  <c r="V24" i="1"/>
  <c r="V25" i="1"/>
  <c r="V26" i="1"/>
  <c r="V27" i="1"/>
  <c r="V29" i="1"/>
  <c r="V30" i="1"/>
  <c r="V31" i="1"/>
  <c r="V20" i="1"/>
  <c r="V19" i="1"/>
  <c r="V17" i="1"/>
  <c r="J25" i="1"/>
  <c r="J32" i="1"/>
  <c r="H23" i="1"/>
  <c r="H24" i="1"/>
  <c r="H25" i="1"/>
  <c r="H26" i="1"/>
  <c r="H27" i="1"/>
  <c r="H28" i="1"/>
  <c r="V28" i="1" s="1"/>
  <c r="H29" i="1"/>
  <c r="H30" i="1"/>
  <c r="H31" i="1"/>
  <c r="H22" i="1"/>
  <c r="H19" i="1"/>
  <c r="H17" i="1"/>
  <c r="H15" i="1"/>
  <c r="G23" i="1"/>
  <c r="G24" i="1"/>
  <c r="G25" i="1"/>
  <c r="G26" i="1"/>
  <c r="G27" i="1"/>
  <c r="G28" i="1"/>
  <c r="G29" i="1"/>
  <c r="G30" i="1"/>
  <c r="G31" i="1"/>
  <c r="G22" i="1"/>
  <c r="G20" i="1"/>
  <c r="H20" i="1" s="1"/>
  <c r="G19" i="1"/>
  <c r="G17" i="1"/>
  <c r="G15" i="1"/>
  <c r="C32" i="1"/>
  <c r="W32" i="2" l="1"/>
  <c r="V32" i="2"/>
  <c r="U32" i="2"/>
  <c r="S32" i="2"/>
  <c r="C32" i="2"/>
  <c r="T31" i="2"/>
  <c r="X31" i="2" s="1"/>
  <c r="J29" i="2"/>
  <c r="T29" i="2" s="1"/>
  <c r="X29" i="2" s="1"/>
  <c r="J27" i="2"/>
  <c r="L22" i="2"/>
  <c r="T20" i="2"/>
  <c r="X20" i="2" s="1"/>
  <c r="P19" i="2"/>
  <c r="P17" i="2"/>
  <c r="L15" i="2"/>
  <c r="H32" i="2"/>
  <c r="W32" i="1"/>
  <c r="V32" i="1"/>
  <c r="U32" i="1"/>
  <c r="S32" i="1"/>
  <c r="J29" i="1"/>
  <c r="L28" i="1"/>
  <c r="L26" i="1"/>
  <c r="T24" i="1"/>
  <c r="X24" i="1" s="1"/>
  <c r="T23" i="1"/>
  <c r="X23" i="1" s="1"/>
  <c r="L22" i="1"/>
  <c r="T22" i="1"/>
  <c r="X22" i="1" s="1"/>
  <c r="T20" i="1"/>
  <c r="X20" i="1" s="1"/>
  <c r="P19" i="1"/>
  <c r="P17" i="1"/>
  <c r="L15" i="1"/>
  <c r="T26" i="1" l="1"/>
  <c r="X26" i="1" s="1"/>
  <c r="H32" i="1"/>
  <c r="T27" i="2"/>
  <c r="X27" i="2" s="1"/>
  <c r="T17" i="2"/>
  <c r="X17" i="2" s="1"/>
  <c r="T19" i="2"/>
  <c r="X19" i="2" s="1"/>
  <c r="T22" i="2"/>
  <c r="X22" i="2" s="1"/>
  <c r="T23" i="2"/>
  <c r="X23" i="2" s="1"/>
  <c r="T24" i="2"/>
  <c r="X24" i="2" s="1"/>
  <c r="L25" i="2"/>
  <c r="P15" i="2"/>
  <c r="P32" i="2" s="1"/>
  <c r="J25" i="2"/>
  <c r="T25" i="2" s="1"/>
  <c r="X25" i="2" s="1"/>
  <c r="L26" i="2"/>
  <c r="T26" i="2" s="1"/>
  <c r="X26" i="2" s="1"/>
  <c r="L28" i="2"/>
  <c r="T28" i="2" s="1"/>
  <c r="X28" i="2" s="1"/>
  <c r="J30" i="2"/>
  <c r="T30" i="2" s="1"/>
  <c r="X30" i="2" s="1"/>
  <c r="T28" i="1"/>
  <c r="T29" i="1"/>
  <c r="X29" i="1" s="1"/>
  <c r="T17" i="1"/>
  <c r="X17" i="1" s="1"/>
  <c r="T19" i="1"/>
  <c r="X19" i="1" s="1"/>
  <c r="P15" i="1"/>
  <c r="P32" i="1" s="1"/>
  <c r="L25" i="1"/>
  <c r="J27" i="1"/>
  <c r="J30" i="1"/>
  <c r="T31" i="1"/>
  <c r="X31" i="1" s="1"/>
  <c r="T15" i="1"/>
  <c r="L30" i="1"/>
  <c r="N32" i="2" l="1"/>
  <c r="L32" i="2"/>
  <c r="T30" i="1"/>
  <c r="X30" i="1" s="1"/>
  <c r="N32" i="1"/>
  <c r="T27" i="1"/>
  <c r="X27" i="1" s="1"/>
  <c r="L32" i="1"/>
  <c r="J32" i="2"/>
  <c r="X15" i="1"/>
  <c r="T25" i="1"/>
  <c r="X25" i="1" s="1"/>
  <c r="X32" i="1" l="1"/>
  <c r="T32" i="2"/>
  <c r="X15" i="2"/>
  <c r="T32" i="1"/>
  <c r="X32" i="2" l="1"/>
</calcChain>
</file>

<file path=xl/sharedStrings.xml><?xml version="1.0" encoding="utf-8"?>
<sst xmlns="http://schemas.openxmlformats.org/spreadsheetml/2006/main" count="131" uniqueCount="54">
  <si>
    <t>Додаток №1</t>
  </si>
  <si>
    <t>( вводиться в дію з    01.01. 2021 р.)</t>
  </si>
  <si>
    <t>№ з/п</t>
  </si>
  <si>
    <t>Найменування структурних  підрозділів та найменування посад</t>
  </si>
  <si>
    <t>Кількість штатних одиниць</t>
  </si>
  <si>
    <t>Тар.-ний   розряд</t>
  </si>
  <si>
    <t>Посадові оклади, грн.</t>
  </si>
  <si>
    <t>Дод.коеф.підвищ.Постанова каб.мін.№ 755  від 14.08.2019</t>
  </si>
  <si>
    <t>Посадовий оклад з урахуванням штатних одиниць та коеф. грн.</t>
  </si>
  <si>
    <t>Надбавки</t>
  </si>
  <si>
    <t>Доплати</t>
  </si>
  <si>
    <t>Премія</t>
  </si>
  <si>
    <t xml:space="preserve">Місячний фонд заробітної плати </t>
  </si>
  <si>
    <t>Премія до профе-них та державних свят</t>
  </si>
  <si>
    <t>Квартальна премія</t>
  </si>
  <si>
    <t>Матеріальна допомога на оздоровлення</t>
  </si>
  <si>
    <t>за спортивне звання</t>
  </si>
  <si>
    <t>за вислугу  років</t>
  </si>
  <si>
    <t>за високі досягнення у праці</t>
  </si>
  <si>
    <t>за складність, напруженість у роботі</t>
  </si>
  <si>
    <t>за збільшення обсягів  робіт</t>
  </si>
  <si>
    <t>%</t>
  </si>
  <si>
    <t>Сума</t>
  </si>
  <si>
    <t>Адміністрація</t>
  </si>
  <si>
    <t>Директор</t>
  </si>
  <si>
    <t>1,2</t>
  </si>
  <si>
    <t>Бухгалтеія</t>
  </si>
  <si>
    <t>Головний бухгалтер</t>
  </si>
  <si>
    <t>Організаційно-технічний відділ</t>
  </si>
  <si>
    <t>Заступник директора з адміністративно-господарської діяльності</t>
  </si>
  <si>
    <t>Водій</t>
  </si>
  <si>
    <t>Спортивна  підготовка</t>
  </si>
  <si>
    <t>Тренер-викладач з вільної  боротьби</t>
  </si>
  <si>
    <t>Тренер-викладач з дзюдо</t>
  </si>
  <si>
    <t>Тренер-викладач з боксу</t>
  </si>
  <si>
    <t>Тренер-викладач з настільного тенісу</t>
  </si>
  <si>
    <t>Тренер-викладач з футболу</t>
  </si>
  <si>
    <t>Тренер-викладач з важкої атлетики</t>
  </si>
  <si>
    <t>Тренер-викладач із стендової стрільби</t>
  </si>
  <si>
    <t>Усього</t>
  </si>
  <si>
    <t>( вводиться в дію з    01.07. 2021 р.)</t>
  </si>
  <si>
    <t>Фонд  оплати  праці за липень-грудень, грн.</t>
  </si>
  <si>
    <t>Посадові оклади з урахуванням підвищень грн.</t>
  </si>
  <si>
    <t>1</t>
  </si>
  <si>
    <t>Штатний  розпис  КДЮСШ " Авангард" на 2021 рік</t>
  </si>
  <si>
    <t>Фонд  оплати  праці за січень-червень, грн.</t>
  </si>
  <si>
    <t>Штатний  розпис  КДЮСШ " Авангард"  на 2021 рік</t>
  </si>
  <si>
    <t>ЄСВ 22%</t>
  </si>
  <si>
    <t>Всього</t>
  </si>
  <si>
    <t>Секретар селищної ради                                                                                                                                                В.В.Щур</t>
  </si>
  <si>
    <t>мін. з/п з 01.07.2021 р.- 6500 ( 1 тарифний розряд- 2893,00 грн.)</t>
  </si>
  <si>
    <t>мін. з/п з 01.01.2021 р.- 6000 ( 1 тарифний розряд- 2670,00 грн.)</t>
  </si>
  <si>
    <t>від 24.12.2020 №137-VІІІ</t>
  </si>
  <si>
    <t>Додаток №2  до ріш. №137-VІІІ від 24.12.2020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</si>
</sst>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2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2" fontId="0" fillId="0" borderId="21" xfId="0" applyNumberFormat="1" applyBorder="1"/>
    <xf numFmtId="49" fontId="0" fillId="0" borderId="21" xfId="0" applyNumberFormat="1" applyBorder="1" applyAlignment="1">
      <alignment horizontal="center"/>
    </xf>
    <xf numFmtId="2" fontId="3" fillId="0" borderId="21" xfId="0" applyNumberFormat="1" applyFont="1" applyBorder="1"/>
    <xf numFmtId="2" fontId="2" fillId="0" borderId="21" xfId="0" applyNumberFormat="1" applyFont="1" applyBorder="1"/>
    <xf numFmtId="2" fontId="4" fillId="0" borderId="23" xfId="0" applyNumberFormat="1" applyFont="1" applyBorder="1"/>
    <xf numFmtId="2" fontId="2" fillId="0" borderId="24" xfId="0" applyNumberFormat="1" applyFont="1" applyBorder="1"/>
    <xf numFmtId="0" fontId="2" fillId="0" borderId="17" xfId="0" applyFont="1" applyBorder="1"/>
    <xf numFmtId="0" fontId="0" fillId="0" borderId="17" xfId="0" applyBorder="1" applyAlignment="1">
      <alignment horizontal="center"/>
    </xf>
    <xf numFmtId="2" fontId="0" fillId="0" borderId="17" xfId="0" applyNumberFormat="1" applyBorder="1"/>
    <xf numFmtId="49" fontId="0" fillId="0" borderId="17" xfId="0" applyNumberFormat="1" applyBorder="1" applyAlignment="1">
      <alignment horizontal="center"/>
    </xf>
    <xf numFmtId="2" fontId="3" fillId="0" borderId="17" xfId="0" applyNumberFormat="1" applyFont="1" applyBorder="1"/>
    <xf numFmtId="2" fontId="2" fillId="0" borderId="17" xfId="0" applyNumberFormat="1" applyFont="1" applyBorder="1"/>
    <xf numFmtId="2" fontId="4" fillId="0" borderId="18" xfId="0" applyNumberFormat="1" applyFont="1" applyBorder="1"/>
    <xf numFmtId="0" fontId="0" fillId="0" borderId="25" xfId="0" applyBorder="1"/>
    <xf numFmtId="0" fontId="0" fillId="0" borderId="21" xfId="0" applyBorder="1" applyAlignment="1">
      <alignment horizontal="center"/>
    </xf>
    <xf numFmtId="0" fontId="2" fillId="0" borderId="17" xfId="0" applyFont="1" applyFill="1" applyBorder="1"/>
    <xf numFmtId="0" fontId="0" fillId="0" borderId="21" xfId="0" applyBorder="1" applyAlignment="1">
      <alignment wrapText="1"/>
    </xf>
    <xf numFmtId="0" fontId="0" fillId="0" borderId="26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2" fontId="0" fillId="0" borderId="8" xfId="0" applyNumberFormat="1" applyBorder="1"/>
    <xf numFmtId="49" fontId="0" fillId="0" borderId="8" xfId="0" applyNumberFormat="1" applyBorder="1" applyAlignment="1">
      <alignment horizontal="center"/>
    </xf>
    <xf numFmtId="2" fontId="2" fillId="0" borderId="8" xfId="0" applyNumberFormat="1" applyFont="1" applyBorder="1"/>
    <xf numFmtId="2" fontId="4" fillId="0" borderId="9" xfId="0" applyNumberFormat="1" applyFont="1" applyBorder="1"/>
    <xf numFmtId="2" fontId="2" fillId="0" borderId="14" xfId="0" applyNumberFormat="1" applyFont="1" applyBorder="1"/>
    <xf numFmtId="0" fontId="0" fillId="0" borderId="27" xfId="0" applyBorder="1"/>
    <xf numFmtId="0" fontId="0" fillId="0" borderId="28" xfId="0" applyBorder="1"/>
    <xf numFmtId="0" fontId="0" fillId="0" borderId="28" xfId="0" applyBorder="1" applyAlignment="1">
      <alignment horizontal="center"/>
    </xf>
    <xf numFmtId="2" fontId="0" fillId="0" borderId="28" xfId="0" applyNumberFormat="1" applyBorder="1"/>
    <xf numFmtId="49" fontId="0" fillId="0" borderId="28" xfId="0" applyNumberFormat="1" applyBorder="1" applyAlignment="1">
      <alignment horizontal="center"/>
    </xf>
    <xf numFmtId="2" fontId="3" fillId="0" borderId="28" xfId="0" applyNumberFormat="1" applyFont="1" applyBorder="1"/>
    <xf numFmtId="2" fontId="0" fillId="2" borderId="28" xfId="0" applyNumberFormat="1" applyFill="1" applyBorder="1"/>
    <xf numFmtId="2" fontId="5" fillId="0" borderId="28" xfId="0" applyNumberFormat="1" applyFont="1" applyBorder="1"/>
    <xf numFmtId="2" fontId="4" fillId="0" borderId="2" xfId="0" applyNumberFormat="1" applyFont="1" applyBorder="1"/>
    <xf numFmtId="2" fontId="6" fillId="0" borderId="28" xfId="0" applyNumberFormat="1" applyFont="1" applyBorder="1"/>
    <xf numFmtId="0" fontId="0" fillId="0" borderId="29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49" fontId="0" fillId="0" borderId="1" xfId="0" applyNumberFormat="1" applyBorder="1" applyAlignment="1">
      <alignment horizontal="center"/>
    </xf>
    <xf numFmtId="2" fontId="5" fillId="0" borderId="1" xfId="0" applyNumberFormat="1" applyFont="1" applyBorder="1"/>
    <xf numFmtId="2" fontId="4" fillId="0" borderId="4" xfId="0" applyNumberFormat="1" applyFont="1" applyBorder="1"/>
    <xf numFmtId="2" fontId="2" fillId="0" borderId="1" xfId="0" applyNumberFormat="1" applyFont="1" applyBorder="1"/>
    <xf numFmtId="2" fontId="4" fillId="0" borderId="21" xfId="0" applyNumberFormat="1" applyFont="1" applyBorder="1"/>
    <xf numFmtId="0" fontId="0" fillId="0" borderId="12" xfId="0" applyFill="1" applyBorder="1"/>
    <xf numFmtId="0" fontId="2" fillId="0" borderId="12" xfId="0" applyFont="1" applyBorder="1"/>
    <xf numFmtId="2" fontId="2" fillId="0" borderId="12" xfId="0" applyNumberFormat="1" applyFont="1" applyBorder="1"/>
    <xf numFmtId="2" fontId="5" fillId="0" borderId="12" xfId="0" applyNumberFormat="1" applyFont="1" applyBorder="1"/>
    <xf numFmtId="2" fontId="2" fillId="0" borderId="13" xfId="0" applyNumberFormat="1" applyFont="1" applyBorder="1"/>
    <xf numFmtId="0" fontId="6" fillId="0" borderId="0" xfId="0" applyFont="1"/>
    <xf numFmtId="2" fontId="2" fillId="0" borderId="28" xfId="0" applyNumberFormat="1" applyFont="1" applyBorder="1"/>
    <xf numFmtId="0" fontId="0" fillId="0" borderId="3" xfId="0" applyBorder="1"/>
    <xf numFmtId="2" fontId="2" fillId="0" borderId="0" xfId="0" applyNumberFormat="1" applyFont="1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8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2" fillId="0" borderId="30" xfId="0" applyNumberFormat="1" applyFont="1" applyBorder="1"/>
    <xf numFmtId="2" fontId="2" fillId="0" borderId="19" xfId="0" applyNumberFormat="1" applyFont="1" applyBorder="1"/>
    <xf numFmtId="2" fontId="2" fillId="0" borderId="31" xfId="0" applyNumberFormat="1" applyFont="1" applyBorder="1"/>
    <xf numFmtId="2" fontId="2" fillId="0" borderId="32" xfId="0" applyNumberFormat="1" applyFont="1" applyBorder="1"/>
    <xf numFmtId="2" fontId="4" fillId="0" borderId="28" xfId="0" applyNumberFormat="1" applyFont="1" applyBorder="1"/>
    <xf numFmtId="0" fontId="0" fillId="0" borderId="33" xfId="0" applyBorder="1" applyAlignment="1">
      <alignment horizontal="center"/>
    </xf>
    <xf numFmtId="0" fontId="0" fillId="0" borderId="37" xfId="0" applyBorder="1"/>
    <xf numFmtId="2" fontId="2" fillId="0" borderId="38" xfId="0" applyNumberFormat="1" applyFont="1" applyBorder="1"/>
    <xf numFmtId="2" fontId="2" fillId="0" borderId="33" xfId="0" applyNumberFormat="1" applyFont="1" applyBorder="1"/>
    <xf numFmtId="0" fontId="0" fillId="2" borderId="28" xfId="0" applyFill="1" applyBorder="1"/>
    <xf numFmtId="0" fontId="0" fillId="2" borderId="1" xfId="0" applyFill="1" applyBorder="1"/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1" fillId="0" borderId="0" xfId="0" applyFont="1" applyAlignment="1">
      <alignment horizontal="center"/>
    </xf>
    <xf numFmtId="0" fontId="8" fillId="0" borderId="39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37"/>
  <sheetViews>
    <sheetView topLeftCell="C1" workbookViewId="0">
      <selection activeCell="U2" sqref="U2"/>
    </sheetView>
  </sheetViews>
  <sheetFormatPr defaultRowHeight="15" x14ac:dyDescent="0.25"/>
  <cols>
    <col min="1" max="1" width="5.28515625" customWidth="1"/>
    <col min="2" max="2" width="35.7109375" customWidth="1"/>
    <col min="3" max="3" width="7.7109375" customWidth="1"/>
    <col min="4" max="4" width="5.140625" customWidth="1"/>
    <col min="7" max="7" width="10.7109375" customWidth="1"/>
    <col min="9" max="9" width="5.28515625" customWidth="1"/>
    <col min="10" max="10" width="7.28515625" customWidth="1"/>
    <col min="11" max="11" width="3" bestFit="1" customWidth="1"/>
    <col min="13" max="13" width="3.7109375" customWidth="1"/>
    <col min="14" max="14" width="8.7109375" customWidth="1"/>
    <col min="15" max="15" width="3.85546875" customWidth="1"/>
    <col min="16" max="16" width="9" customWidth="1"/>
    <col min="17" max="17" width="4.7109375" customWidth="1"/>
    <col min="18" max="18" width="8.140625" customWidth="1"/>
    <col min="19" max="19" width="8.42578125" customWidth="1"/>
    <col min="20" max="20" width="11.5703125" customWidth="1"/>
    <col min="21" max="21" width="9.5703125" customWidth="1"/>
    <col min="22" max="22" width="10.28515625" customWidth="1"/>
    <col min="23" max="23" width="7.5703125" customWidth="1"/>
    <col min="24" max="24" width="11.5703125" customWidth="1"/>
  </cols>
  <sheetData>
    <row r="1" spans="1:24" x14ac:dyDescent="0.25">
      <c r="U1" t="s">
        <v>0</v>
      </c>
    </row>
    <row r="2" spans="1:24" x14ac:dyDescent="0.25">
      <c r="U2" t="s">
        <v>52</v>
      </c>
    </row>
    <row r="3" spans="1:24" ht="15" customHeight="1" x14ac:dyDescent="0.25">
      <c r="A3" s="87" t="s">
        <v>44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</row>
    <row r="4" spans="1:24" ht="15" customHeight="1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</row>
    <row r="6" spans="1:24" x14ac:dyDescent="0.25">
      <c r="H6" t="s">
        <v>1</v>
      </c>
    </row>
    <row r="7" spans="1:24" x14ac:dyDescent="0.25">
      <c r="G7" t="s">
        <v>51</v>
      </c>
    </row>
    <row r="8" spans="1:24" ht="15.75" thickBot="1" x14ac:dyDescent="0.3"/>
    <row r="9" spans="1:24" ht="15" customHeight="1" x14ac:dyDescent="0.25">
      <c r="A9" s="88" t="s">
        <v>2</v>
      </c>
      <c r="B9" s="91" t="s">
        <v>3</v>
      </c>
      <c r="C9" s="91" t="s">
        <v>4</v>
      </c>
      <c r="D9" s="91" t="s">
        <v>5</v>
      </c>
      <c r="E9" s="91" t="s">
        <v>6</v>
      </c>
      <c r="F9" s="91" t="s">
        <v>7</v>
      </c>
      <c r="G9" s="91" t="s">
        <v>42</v>
      </c>
      <c r="H9" s="91" t="s">
        <v>8</v>
      </c>
      <c r="I9" s="94" t="s">
        <v>9</v>
      </c>
      <c r="J9" s="95"/>
      <c r="K9" s="95"/>
      <c r="L9" s="95"/>
      <c r="M9" s="95"/>
      <c r="N9" s="95"/>
      <c r="O9" s="95"/>
      <c r="P9" s="96"/>
      <c r="Q9" s="94" t="s">
        <v>10</v>
      </c>
      <c r="R9" s="96"/>
      <c r="S9" s="98" t="s">
        <v>11</v>
      </c>
      <c r="T9" s="91" t="s">
        <v>12</v>
      </c>
      <c r="U9" s="91" t="s">
        <v>13</v>
      </c>
      <c r="V9" s="91" t="s">
        <v>14</v>
      </c>
      <c r="W9" s="101" t="s">
        <v>15</v>
      </c>
      <c r="X9" s="104" t="s">
        <v>45</v>
      </c>
    </row>
    <row r="10" spans="1:24" ht="15" customHeight="1" x14ac:dyDescent="0.25">
      <c r="A10" s="89"/>
      <c r="B10" s="92"/>
      <c r="C10" s="92"/>
      <c r="D10" s="92"/>
      <c r="E10" s="92"/>
      <c r="F10" s="92"/>
      <c r="G10" s="92"/>
      <c r="H10" s="92"/>
      <c r="I10" s="107" t="s">
        <v>16</v>
      </c>
      <c r="J10" s="108"/>
      <c r="K10" s="111" t="s">
        <v>17</v>
      </c>
      <c r="L10" s="112"/>
      <c r="M10" s="107" t="s">
        <v>18</v>
      </c>
      <c r="N10" s="108"/>
      <c r="O10" s="107" t="s">
        <v>19</v>
      </c>
      <c r="P10" s="108"/>
      <c r="Q10" s="107" t="s">
        <v>20</v>
      </c>
      <c r="R10" s="108"/>
      <c r="S10" s="99"/>
      <c r="T10" s="92"/>
      <c r="U10" s="92"/>
      <c r="V10" s="92"/>
      <c r="W10" s="102"/>
      <c r="X10" s="105"/>
    </row>
    <row r="11" spans="1:24" x14ac:dyDescent="0.25">
      <c r="A11" s="89"/>
      <c r="B11" s="92"/>
      <c r="C11" s="92"/>
      <c r="D11" s="92"/>
      <c r="E11" s="92"/>
      <c r="F11" s="92"/>
      <c r="G11" s="92"/>
      <c r="H11" s="92"/>
      <c r="I11" s="102"/>
      <c r="J11" s="109"/>
      <c r="K11" s="113"/>
      <c r="L11" s="114"/>
      <c r="M11" s="102"/>
      <c r="N11" s="109"/>
      <c r="O11" s="102"/>
      <c r="P11" s="109"/>
      <c r="Q11" s="102"/>
      <c r="R11" s="109"/>
      <c r="S11" s="99"/>
      <c r="T11" s="92"/>
      <c r="U11" s="92"/>
      <c r="V11" s="92"/>
      <c r="W11" s="102"/>
      <c r="X11" s="105"/>
    </row>
    <row r="12" spans="1:24" ht="29.25" customHeight="1" thickBot="1" x14ac:dyDescent="0.3">
      <c r="A12" s="90"/>
      <c r="B12" s="93"/>
      <c r="C12" s="93"/>
      <c r="D12" s="93"/>
      <c r="E12" s="93"/>
      <c r="F12" s="93"/>
      <c r="G12" s="93"/>
      <c r="H12" s="93"/>
      <c r="I12" s="103"/>
      <c r="J12" s="110"/>
      <c r="K12" s="115"/>
      <c r="L12" s="116"/>
      <c r="M12" s="103"/>
      <c r="N12" s="110"/>
      <c r="O12" s="103"/>
      <c r="P12" s="110"/>
      <c r="Q12" s="103"/>
      <c r="R12" s="110"/>
      <c r="S12" s="100"/>
      <c r="T12" s="93"/>
      <c r="U12" s="93"/>
      <c r="V12" s="93"/>
      <c r="W12" s="103"/>
      <c r="X12" s="106"/>
    </row>
    <row r="13" spans="1:24" ht="15.75" thickBot="1" x14ac:dyDescent="0.3">
      <c r="A13" s="1"/>
      <c r="B13" s="2"/>
      <c r="C13" s="2"/>
      <c r="D13" s="2"/>
      <c r="E13" s="2"/>
      <c r="F13" s="2"/>
      <c r="G13" s="2"/>
      <c r="H13" s="2"/>
      <c r="I13" s="3" t="s">
        <v>21</v>
      </c>
      <c r="J13" s="3" t="s">
        <v>22</v>
      </c>
      <c r="K13" s="3" t="s">
        <v>21</v>
      </c>
      <c r="L13" s="3" t="s">
        <v>22</v>
      </c>
      <c r="M13" s="3" t="s">
        <v>21</v>
      </c>
      <c r="N13" s="3" t="s">
        <v>22</v>
      </c>
      <c r="O13" s="3" t="s">
        <v>21</v>
      </c>
      <c r="P13" s="3" t="s">
        <v>22</v>
      </c>
      <c r="Q13" s="3" t="s">
        <v>21</v>
      </c>
      <c r="R13" s="3" t="s">
        <v>22</v>
      </c>
      <c r="S13" s="3" t="s">
        <v>22</v>
      </c>
      <c r="T13" s="3" t="s">
        <v>22</v>
      </c>
      <c r="U13" s="4"/>
      <c r="V13" s="4"/>
      <c r="W13" s="4"/>
      <c r="X13" s="79" t="s">
        <v>22</v>
      </c>
    </row>
    <row r="14" spans="1:24" x14ac:dyDescent="0.25">
      <c r="A14" s="6"/>
      <c r="B14" s="7" t="s">
        <v>23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9"/>
      <c r="V14" s="9"/>
      <c r="W14" s="9"/>
      <c r="X14" s="80"/>
    </row>
    <row r="15" spans="1:24" ht="15.75" thickBot="1" x14ac:dyDescent="0.3">
      <c r="A15" s="11">
        <v>1</v>
      </c>
      <c r="B15" s="12" t="s">
        <v>24</v>
      </c>
      <c r="C15" s="13">
        <v>1</v>
      </c>
      <c r="D15" s="14">
        <v>13</v>
      </c>
      <c r="E15" s="15">
        <v>6061</v>
      </c>
      <c r="F15" s="16" t="s">
        <v>25</v>
      </c>
      <c r="G15" s="71">
        <f>E15*F15</f>
        <v>7273.2</v>
      </c>
      <c r="H15" s="17">
        <f>G15*C15</f>
        <v>7273.2</v>
      </c>
      <c r="I15" s="12"/>
      <c r="J15" s="15"/>
      <c r="K15" s="12">
        <v>30</v>
      </c>
      <c r="L15" s="15">
        <f>H15*0.3</f>
        <v>2181.96</v>
      </c>
      <c r="M15" s="12"/>
      <c r="N15" s="15"/>
      <c r="O15" s="12">
        <v>50</v>
      </c>
      <c r="P15" s="15">
        <f>H15*0.5</f>
        <v>3636.6</v>
      </c>
      <c r="Q15" s="12"/>
      <c r="R15" s="12"/>
      <c r="S15" s="15">
        <v>7273.2</v>
      </c>
      <c r="T15" s="18">
        <f>H15+L15+P15+S15</f>
        <v>20364.96</v>
      </c>
      <c r="U15" s="19"/>
      <c r="V15" s="19">
        <v>7225.64</v>
      </c>
      <c r="W15" s="19"/>
      <c r="X15" s="81">
        <f>T15*6+U15+V15+W15</f>
        <v>129415.4</v>
      </c>
    </row>
    <row r="16" spans="1:24" ht="15.75" thickBot="1" x14ac:dyDescent="0.3">
      <c r="A16" s="6"/>
      <c r="B16" s="21" t="s">
        <v>26</v>
      </c>
      <c r="C16" s="8"/>
      <c r="D16" s="22"/>
      <c r="E16" s="23"/>
      <c r="F16" s="24"/>
      <c r="G16" s="72"/>
      <c r="H16" s="25"/>
      <c r="I16" s="8"/>
      <c r="J16" s="23"/>
      <c r="K16" s="8"/>
      <c r="L16" s="23"/>
      <c r="M16" s="8"/>
      <c r="N16" s="23"/>
      <c r="O16" s="8"/>
      <c r="P16" s="23"/>
      <c r="Q16" s="8"/>
      <c r="R16" s="8"/>
      <c r="S16" s="23"/>
      <c r="T16" s="26"/>
      <c r="U16" s="27"/>
      <c r="V16" s="27"/>
      <c r="W16" s="27"/>
      <c r="X16" s="81"/>
    </row>
    <row r="17" spans="1:24" ht="15.75" thickBot="1" x14ac:dyDescent="0.3">
      <c r="A17" s="28">
        <v>2</v>
      </c>
      <c r="B17" s="12" t="s">
        <v>27</v>
      </c>
      <c r="C17" s="12">
        <v>1</v>
      </c>
      <c r="D17" s="29">
        <v>13</v>
      </c>
      <c r="E17" s="15">
        <v>5455</v>
      </c>
      <c r="F17" s="16" t="s">
        <v>43</v>
      </c>
      <c r="G17" s="71">
        <f>E17*F17</f>
        <v>5455</v>
      </c>
      <c r="H17" s="17">
        <f>G17*C17</f>
        <v>5455</v>
      </c>
      <c r="I17" s="12"/>
      <c r="J17" s="15"/>
      <c r="K17" s="12"/>
      <c r="L17" s="15"/>
      <c r="M17" s="12"/>
      <c r="N17" s="15"/>
      <c r="O17" s="12">
        <v>50</v>
      </c>
      <c r="P17" s="15">
        <f>H17*0.5</f>
        <v>2727.5</v>
      </c>
      <c r="Q17" s="12"/>
      <c r="R17" s="12"/>
      <c r="S17" s="15">
        <v>6546</v>
      </c>
      <c r="T17" s="18">
        <f>H17+P17+S17</f>
        <v>14728.5</v>
      </c>
      <c r="U17" s="19">
        <v>3000</v>
      </c>
      <c r="V17" s="19">
        <f>H17</f>
        <v>5455</v>
      </c>
      <c r="W17" s="19"/>
      <c r="X17" s="81">
        <f>T17*6+U17+V17+W17</f>
        <v>96826</v>
      </c>
    </row>
    <row r="18" spans="1:24" ht="15.75" thickBot="1" x14ac:dyDescent="0.3">
      <c r="A18" s="6"/>
      <c r="B18" s="30" t="s">
        <v>28</v>
      </c>
      <c r="C18" s="8"/>
      <c r="D18" s="22"/>
      <c r="E18" s="23"/>
      <c r="F18" s="24"/>
      <c r="G18" s="72"/>
      <c r="H18" s="25"/>
      <c r="I18" s="8"/>
      <c r="J18" s="23"/>
      <c r="K18" s="8"/>
      <c r="L18" s="23"/>
      <c r="M18" s="8"/>
      <c r="N18" s="23"/>
      <c r="O18" s="8"/>
      <c r="P18" s="23"/>
      <c r="Q18" s="8"/>
      <c r="R18" s="8"/>
      <c r="S18" s="23"/>
      <c r="T18" s="26"/>
      <c r="U18" s="27"/>
      <c r="V18" s="27"/>
      <c r="W18" s="27"/>
      <c r="X18" s="81"/>
    </row>
    <row r="19" spans="1:24" ht="45" customHeight="1" thickBot="1" x14ac:dyDescent="0.3">
      <c r="A19" s="28">
        <v>3</v>
      </c>
      <c r="B19" s="31" t="s">
        <v>29</v>
      </c>
      <c r="C19" s="12">
        <v>1</v>
      </c>
      <c r="D19" s="29">
        <v>13</v>
      </c>
      <c r="E19" s="15">
        <v>5758</v>
      </c>
      <c r="F19" s="16" t="s">
        <v>43</v>
      </c>
      <c r="G19" s="71">
        <f>E19*F19</f>
        <v>5758</v>
      </c>
      <c r="H19" s="17">
        <f>G19*C19</f>
        <v>5758</v>
      </c>
      <c r="I19" s="12"/>
      <c r="J19" s="15"/>
      <c r="K19" s="12"/>
      <c r="L19" s="15"/>
      <c r="M19" s="12"/>
      <c r="N19" s="15"/>
      <c r="O19" s="12">
        <v>50</v>
      </c>
      <c r="P19" s="15">
        <f>H19*0.5</f>
        <v>2879</v>
      </c>
      <c r="Q19" s="12"/>
      <c r="R19" s="12"/>
      <c r="S19" s="15">
        <v>6909.6</v>
      </c>
      <c r="T19" s="18">
        <f>H19+P19+S19</f>
        <v>15546.6</v>
      </c>
      <c r="U19" s="19"/>
      <c r="V19" s="19">
        <f>H19</f>
        <v>5758</v>
      </c>
      <c r="W19" s="19"/>
      <c r="X19" s="81">
        <f>T19*6+U19+V19+W19</f>
        <v>99037.6</v>
      </c>
    </row>
    <row r="20" spans="1:24" ht="15.75" thickBot="1" x14ac:dyDescent="0.3">
      <c r="A20" s="32">
        <v>4</v>
      </c>
      <c r="B20" s="33" t="s">
        <v>30</v>
      </c>
      <c r="C20" s="33">
        <v>0.5</v>
      </c>
      <c r="D20" s="69">
        <v>3</v>
      </c>
      <c r="E20" s="35">
        <v>3151</v>
      </c>
      <c r="F20" s="36" t="s">
        <v>43</v>
      </c>
      <c r="G20" s="71">
        <f>E20*F20</f>
        <v>3151</v>
      </c>
      <c r="H20" s="17">
        <f>G20*C20</f>
        <v>1575.5</v>
      </c>
      <c r="I20" s="33"/>
      <c r="J20" s="35"/>
      <c r="K20" s="33"/>
      <c r="L20" s="35"/>
      <c r="M20" s="33"/>
      <c r="N20" s="35"/>
      <c r="O20" s="33"/>
      <c r="P20" s="35"/>
      <c r="Q20" s="33"/>
      <c r="R20" s="33"/>
      <c r="S20" s="35">
        <v>1575.5</v>
      </c>
      <c r="T20" s="37">
        <f>H20+S20</f>
        <v>3151</v>
      </c>
      <c r="U20" s="38"/>
      <c r="V20" s="19">
        <f>H20</f>
        <v>1575.5</v>
      </c>
      <c r="W20" s="38"/>
      <c r="X20" s="81">
        <f t="shared" ref="X20:X29" si="0">T20*6+U20+V20+W20</f>
        <v>20481.5</v>
      </c>
    </row>
    <row r="21" spans="1:24" ht="15.75" thickBot="1" x14ac:dyDescent="0.3">
      <c r="A21" s="6"/>
      <c r="B21" s="21" t="s">
        <v>31</v>
      </c>
      <c r="C21" s="8"/>
      <c r="D21" s="22"/>
      <c r="E21" s="23"/>
      <c r="F21" s="24"/>
      <c r="G21" s="72"/>
      <c r="H21" s="25"/>
      <c r="I21" s="8"/>
      <c r="J21" s="23"/>
      <c r="K21" s="8"/>
      <c r="L21" s="23"/>
      <c r="M21" s="8"/>
      <c r="N21" s="23"/>
      <c r="O21" s="8"/>
      <c r="P21" s="23"/>
      <c r="Q21" s="8"/>
      <c r="R21" s="8"/>
      <c r="S21" s="23"/>
      <c r="T21" s="26"/>
      <c r="U21" s="27"/>
      <c r="V21" s="27"/>
      <c r="W21" s="27"/>
      <c r="X21" s="82"/>
    </row>
    <row r="22" spans="1:24" ht="15" customHeight="1" thickBot="1" x14ac:dyDescent="0.3">
      <c r="A22" s="40">
        <v>5</v>
      </c>
      <c r="B22" s="41" t="s">
        <v>32</v>
      </c>
      <c r="C22" s="41">
        <v>0.5</v>
      </c>
      <c r="D22" s="70">
        <v>11</v>
      </c>
      <c r="E22" s="43">
        <v>5260</v>
      </c>
      <c r="F22" s="44">
        <v>1.2</v>
      </c>
      <c r="G22" s="73">
        <f>E22*F22</f>
        <v>6312</v>
      </c>
      <c r="H22" s="45">
        <f>G22*C22</f>
        <v>3156</v>
      </c>
      <c r="I22" s="41"/>
      <c r="J22" s="43"/>
      <c r="K22" s="41">
        <v>30</v>
      </c>
      <c r="L22" s="43">
        <f>H22*0.3</f>
        <v>946.8</v>
      </c>
      <c r="M22" s="41"/>
      <c r="N22" s="43"/>
      <c r="O22" s="41"/>
      <c r="P22" s="43"/>
      <c r="Q22" s="41"/>
      <c r="R22" s="41"/>
      <c r="S22" s="46"/>
      <c r="T22" s="47">
        <f>H22+L22</f>
        <v>4102.8</v>
      </c>
      <c r="U22" s="48"/>
      <c r="V22" s="19"/>
      <c r="W22" s="48"/>
      <c r="X22" s="81">
        <f>T22*6+U22+V22+W22</f>
        <v>24616.800000000003</v>
      </c>
    </row>
    <row r="23" spans="1:24" ht="15.75" thickBot="1" x14ac:dyDescent="0.3">
      <c r="A23" s="40">
        <v>6</v>
      </c>
      <c r="B23" s="83" t="s">
        <v>32</v>
      </c>
      <c r="C23" s="41">
        <v>1</v>
      </c>
      <c r="D23" s="70">
        <v>11</v>
      </c>
      <c r="E23" s="43">
        <v>5260</v>
      </c>
      <c r="F23" s="44">
        <v>1.2</v>
      </c>
      <c r="G23" s="73">
        <f t="shared" ref="G23:G31" si="1">E23*F23</f>
        <v>6312</v>
      </c>
      <c r="H23" s="45">
        <f t="shared" ref="H23:H31" si="2">G23*C23</f>
        <v>6312</v>
      </c>
      <c r="I23" s="41"/>
      <c r="J23" s="49"/>
      <c r="K23" s="41"/>
      <c r="L23" s="43"/>
      <c r="M23" s="41"/>
      <c r="N23" s="43"/>
      <c r="O23" s="41"/>
      <c r="P23" s="43"/>
      <c r="Q23" s="41"/>
      <c r="R23" s="41"/>
      <c r="S23" s="43">
        <v>6312</v>
      </c>
      <c r="T23" s="47">
        <f>H23+N23+S23</f>
        <v>12624</v>
      </c>
      <c r="U23" s="48"/>
      <c r="V23" s="19">
        <f t="shared" ref="V23:V31" si="3">H23</f>
        <v>6312</v>
      </c>
      <c r="W23" s="48"/>
      <c r="X23" s="81">
        <f t="shared" si="0"/>
        <v>82056</v>
      </c>
    </row>
    <row r="24" spans="1:24" ht="15.75" thickBot="1" x14ac:dyDescent="0.3">
      <c r="A24" s="40">
        <v>7</v>
      </c>
      <c r="B24" s="83" t="s">
        <v>33</v>
      </c>
      <c r="C24" s="41">
        <v>1</v>
      </c>
      <c r="D24" s="70">
        <v>11</v>
      </c>
      <c r="E24" s="43">
        <v>5260</v>
      </c>
      <c r="F24" s="44">
        <v>1.2</v>
      </c>
      <c r="G24" s="73">
        <f t="shared" si="1"/>
        <v>6312</v>
      </c>
      <c r="H24" s="45">
        <f t="shared" si="2"/>
        <v>6312</v>
      </c>
      <c r="I24" s="41"/>
      <c r="J24" s="43"/>
      <c r="K24" s="41"/>
      <c r="L24" s="43"/>
      <c r="M24" s="41"/>
      <c r="N24" s="43"/>
      <c r="O24" s="41"/>
      <c r="P24" s="43"/>
      <c r="Q24" s="41"/>
      <c r="R24" s="41"/>
      <c r="S24" s="43">
        <v>6312</v>
      </c>
      <c r="T24" s="47">
        <f>H24+N24+S24</f>
        <v>12624</v>
      </c>
      <c r="U24" s="48">
        <v>3000</v>
      </c>
      <c r="V24" s="19">
        <f t="shared" si="3"/>
        <v>6312</v>
      </c>
      <c r="W24" s="48"/>
      <c r="X24" s="81">
        <f t="shared" si="0"/>
        <v>85056</v>
      </c>
    </row>
    <row r="25" spans="1:24" ht="15.75" thickBot="1" x14ac:dyDescent="0.3">
      <c r="A25" s="40">
        <v>8</v>
      </c>
      <c r="B25" s="83" t="s">
        <v>34</v>
      </c>
      <c r="C25" s="41">
        <v>1</v>
      </c>
      <c r="D25" s="70">
        <v>11</v>
      </c>
      <c r="E25" s="43">
        <v>5260</v>
      </c>
      <c r="F25" s="44">
        <v>1.2</v>
      </c>
      <c r="G25" s="73">
        <f t="shared" si="1"/>
        <v>6312</v>
      </c>
      <c r="H25" s="45">
        <f t="shared" si="2"/>
        <v>6312</v>
      </c>
      <c r="I25" s="41">
        <v>10</v>
      </c>
      <c r="J25" s="43">
        <f>H25*0.1</f>
        <v>631.20000000000005</v>
      </c>
      <c r="K25" s="41">
        <v>10</v>
      </c>
      <c r="L25" s="43">
        <f>H25*0.1</f>
        <v>631.20000000000005</v>
      </c>
      <c r="M25" s="41"/>
      <c r="N25" s="43"/>
      <c r="O25" s="41"/>
      <c r="P25" s="43"/>
      <c r="Q25" s="41"/>
      <c r="R25" s="41"/>
      <c r="S25" s="43">
        <v>6312</v>
      </c>
      <c r="T25" s="47">
        <f>H25+J25+L25+N25+S25</f>
        <v>13886.4</v>
      </c>
      <c r="U25" s="48"/>
      <c r="V25" s="19">
        <f t="shared" si="3"/>
        <v>6312</v>
      </c>
      <c r="W25" s="48"/>
      <c r="X25" s="81">
        <f t="shared" si="0"/>
        <v>89630.399999999994</v>
      </c>
    </row>
    <row r="26" spans="1:24" ht="15.75" thickBot="1" x14ac:dyDescent="0.3">
      <c r="A26" s="40">
        <v>9</v>
      </c>
      <c r="B26" s="83" t="s">
        <v>35</v>
      </c>
      <c r="C26" s="41">
        <v>1</v>
      </c>
      <c r="D26" s="70">
        <v>11</v>
      </c>
      <c r="E26" s="43">
        <v>5260</v>
      </c>
      <c r="F26" s="44">
        <v>1.2</v>
      </c>
      <c r="G26" s="73">
        <f t="shared" si="1"/>
        <v>6312</v>
      </c>
      <c r="H26" s="45">
        <f t="shared" si="2"/>
        <v>6312</v>
      </c>
      <c r="I26" s="41"/>
      <c r="J26" s="43"/>
      <c r="K26" s="41">
        <v>10</v>
      </c>
      <c r="L26" s="43">
        <f>H26*0.1</f>
        <v>631.20000000000005</v>
      </c>
      <c r="M26" s="41"/>
      <c r="N26" s="43"/>
      <c r="O26" s="41"/>
      <c r="P26" s="43"/>
      <c r="Q26" s="41"/>
      <c r="R26" s="41"/>
      <c r="S26" s="43">
        <v>6312</v>
      </c>
      <c r="T26" s="47">
        <f>H26+L26+N26+S26</f>
        <v>13255.2</v>
      </c>
      <c r="U26" s="48">
        <v>3000</v>
      </c>
      <c r="V26" s="19">
        <f t="shared" si="3"/>
        <v>6312</v>
      </c>
      <c r="W26" s="48"/>
      <c r="X26" s="81">
        <f t="shared" si="0"/>
        <v>88843.200000000012</v>
      </c>
    </row>
    <row r="27" spans="1:24" ht="15.75" thickBot="1" x14ac:dyDescent="0.3">
      <c r="A27" s="40">
        <v>10</v>
      </c>
      <c r="B27" s="83" t="s">
        <v>34</v>
      </c>
      <c r="C27" s="41">
        <v>1</v>
      </c>
      <c r="D27" s="70">
        <v>11</v>
      </c>
      <c r="E27" s="43">
        <v>5260</v>
      </c>
      <c r="F27" s="44">
        <v>1.2</v>
      </c>
      <c r="G27" s="73">
        <f t="shared" si="1"/>
        <v>6312</v>
      </c>
      <c r="H27" s="45">
        <f t="shared" si="2"/>
        <v>6312</v>
      </c>
      <c r="I27" s="41">
        <v>10</v>
      </c>
      <c r="J27" s="43">
        <f>H27*0.1</f>
        <v>631.20000000000005</v>
      </c>
      <c r="K27" s="41"/>
      <c r="L27" s="43"/>
      <c r="M27" s="41"/>
      <c r="N27" s="43"/>
      <c r="O27" s="41"/>
      <c r="P27" s="43"/>
      <c r="Q27" s="41"/>
      <c r="R27" s="41"/>
      <c r="S27" s="43">
        <v>6312</v>
      </c>
      <c r="T27" s="47">
        <f>H27+J27+N27+S27</f>
        <v>13255.2</v>
      </c>
      <c r="U27" s="48"/>
      <c r="V27" s="19">
        <f t="shared" si="3"/>
        <v>6312</v>
      </c>
      <c r="W27" s="48"/>
      <c r="X27" s="81">
        <f t="shared" si="0"/>
        <v>85843.200000000012</v>
      </c>
    </row>
    <row r="28" spans="1:24" ht="15.75" thickBot="1" x14ac:dyDescent="0.3">
      <c r="A28" s="40">
        <v>11</v>
      </c>
      <c r="B28" s="83" t="s">
        <v>36</v>
      </c>
      <c r="C28" s="41">
        <v>2.5</v>
      </c>
      <c r="D28" s="70">
        <v>11</v>
      </c>
      <c r="E28" s="43">
        <v>5260</v>
      </c>
      <c r="F28" s="44">
        <v>1.2</v>
      </c>
      <c r="G28" s="73">
        <f t="shared" si="1"/>
        <v>6312</v>
      </c>
      <c r="H28" s="45">
        <f t="shared" si="2"/>
        <v>15780</v>
      </c>
      <c r="I28" s="41"/>
      <c r="J28" s="43"/>
      <c r="K28" s="41">
        <v>10</v>
      </c>
      <c r="L28" s="43">
        <f>H28*0.1</f>
        <v>1578</v>
      </c>
      <c r="M28" s="41"/>
      <c r="N28" s="43"/>
      <c r="O28" s="41"/>
      <c r="P28" s="43"/>
      <c r="Q28" s="41"/>
      <c r="R28" s="41"/>
      <c r="S28" s="43">
        <v>12624</v>
      </c>
      <c r="T28" s="47">
        <f>H28+L28+N28+S28</f>
        <v>29982</v>
      </c>
      <c r="U28" s="48"/>
      <c r="V28" s="19">
        <f t="shared" si="3"/>
        <v>15780</v>
      </c>
      <c r="W28" s="48"/>
      <c r="X28" s="81">
        <v>214820.1</v>
      </c>
    </row>
    <row r="29" spans="1:24" ht="15.75" thickBot="1" x14ac:dyDescent="0.3">
      <c r="A29" s="50">
        <v>12</v>
      </c>
      <c r="B29" s="84" t="s">
        <v>37</v>
      </c>
      <c r="C29" s="51">
        <v>1</v>
      </c>
      <c r="D29" s="68">
        <v>11</v>
      </c>
      <c r="E29" s="53">
        <v>5260</v>
      </c>
      <c r="F29" s="54">
        <v>1.2</v>
      </c>
      <c r="G29" s="73">
        <f t="shared" si="1"/>
        <v>6312</v>
      </c>
      <c r="H29" s="45">
        <f t="shared" si="2"/>
        <v>6312</v>
      </c>
      <c r="I29" s="51">
        <v>10</v>
      </c>
      <c r="J29" s="53">
        <f>H29*0.1</f>
        <v>631.20000000000005</v>
      </c>
      <c r="K29" s="51"/>
      <c r="L29" s="53"/>
      <c r="M29" s="51"/>
      <c r="N29" s="53"/>
      <c r="O29" s="51"/>
      <c r="P29" s="53"/>
      <c r="Q29" s="51"/>
      <c r="R29" s="51"/>
      <c r="S29" s="53">
        <v>6312</v>
      </c>
      <c r="T29" s="55">
        <f>H29+J29+N29+S29</f>
        <v>13255.2</v>
      </c>
      <c r="U29" s="56">
        <v>3000</v>
      </c>
      <c r="V29" s="19">
        <f t="shared" si="3"/>
        <v>6312</v>
      </c>
      <c r="W29" s="56"/>
      <c r="X29" s="81">
        <f t="shared" si="0"/>
        <v>88843.200000000012</v>
      </c>
    </row>
    <row r="30" spans="1:24" ht="15.75" thickBot="1" x14ac:dyDescent="0.3">
      <c r="A30" s="50">
        <v>13</v>
      </c>
      <c r="B30" s="51" t="s">
        <v>38</v>
      </c>
      <c r="C30" s="51">
        <v>1</v>
      </c>
      <c r="D30" s="68">
        <v>11</v>
      </c>
      <c r="E30" s="53">
        <v>5260</v>
      </c>
      <c r="F30" s="54" t="s">
        <v>25</v>
      </c>
      <c r="G30" s="73">
        <f t="shared" si="1"/>
        <v>6312</v>
      </c>
      <c r="H30" s="45">
        <f t="shared" si="2"/>
        <v>6312</v>
      </c>
      <c r="I30" s="51">
        <v>10</v>
      </c>
      <c r="J30" s="53">
        <f>H30*0.1</f>
        <v>631.20000000000005</v>
      </c>
      <c r="K30" s="51">
        <v>10</v>
      </c>
      <c r="L30" s="53">
        <f>H30*0.1</f>
        <v>631.20000000000005</v>
      </c>
      <c r="M30" s="51"/>
      <c r="N30" s="53"/>
      <c r="O30" s="51"/>
      <c r="P30" s="53"/>
      <c r="Q30" s="51"/>
      <c r="R30" s="51"/>
      <c r="S30" s="53">
        <v>6312</v>
      </c>
      <c r="T30" s="57">
        <f>H30+J30+N30+S30+L30</f>
        <v>13886.400000000001</v>
      </c>
      <c r="U30" s="56"/>
      <c r="V30" s="19">
        <f t="shared" si="3"/>
        <v>6312</v>
      </c>
      <c r="W30" s="56"/>
      <c r="X30" s="81">
        <f>T30*6+U30+V30+W30</f>
        <v>89630.400000000009</v>
      </c>
    </row>
    <row r="31" spans="1:24" ht="15.75" thickBot="1" x14ac:dyDescent="0.3">
      <c r="A31" s="28">
        <v>14</v>
      </c>
      <c r="B31" s="12" t="s">
        <v>32</v>
      </c>
      <c r="C31" s="12">
        <v>0.5</v>
      </c>
      <c r="D31" s="29">
        <v>10</v>
      </c>
      <c r="E31" s="15">
        <v>4859</v>
      </c>
      <c r="F31" s="16" t="s">
        <v>25</v>
      </c>
      <c r="G31" s="73">
        <f t="shared" si="1"/>
        <v>5830.8</v>
      </c>
      <c r="H31" s="45">
        <f t="shared" si="2"/>
        <v>2915.4</v>
      </c>
      <c r="I31" s="12"/>
      <c r="J31" s="15"/>
      <c r="K31" s="12"/>
      <c r="L31" s="15"/>
      <c r="M31" s="12"/>
      <c r="N31" s="15"/>
      <c r="O31" s="12"/>
      <c r="P31" s="15"/>
      <c r="Q31" s="12"/>
      <c r="R31" s="12"/>
      <c r="S31" s="15">
        <v>2915.4</v>
      </c>
      <c r="T31" s="18">
        <f>H31+J31+N31+S31</f>
        <v>5830.8</v>
      </c>
      <c r="U31" s="58"/>
      <c r="V31" s="19">
        <f t="shared" si="3"/>
        <v>2915.4</v>
      </c>
      <c r="W31" s="19"/>
      <c r="X31" s="81">
        <f>T31*6+U31+V31+W31</f>
        <v>37900.200000000004</v>
      </c>
    </row>
    <row r="32" spans="1:24" ht="15.75" thickBot="1" x14ac:dyDescent="0.3">
      <c r="A32" s="1"/>
      <c r="B32" s="59" t="s">
        <v>39</v>
      </c>
      <c r="C32" s="60">
        <f>SUM(C15:C31)</f>
        <v>14</v>
      </c>
      <c r="D32" s="60"/>
      <c r="E32" s="61"/>
      <c r="F32" s="61"/>
      <c r="G32" s="61"/>
      <c r="H32" s="62">
        <f>SUM(H15:H31)</f>
        <v>86097.099999999991</v>
      </c>
      <c r="I32" s="62"/>
      <c r="J32" s="62">
        <f>SUM(J15:J31)</f>
        <v>2524.8000000000002</v>
      </c>
      <c r="K32" s="62"/>
      <c r="L32" s="62">
        <f t="shared" ref="L32:S32" si="4">SUM(L15:L31)</f>
        <v>6600.36</v>
      </c>
      <c r="M32" s="62"/>
      <c r="N32" s="62">
        <f t="shared" si="4"/>
        <v>0</v>
      </c>
      <c r="O32" s="62"/>
      <c r="P32" s="62">
        <f t="shared" si="4"/>
        <v>9243.1</v>
      </c>
      <c r="Q32" s="62"/>
      <c r="R32" s="62"/>
      <c r="S32" s="62">
        <f t="shared" si="4"/>
        <v>82027.7</v>
      </c>
      <c r="T32" s="61">
        <f>SUM(T15:T31)</f>
        <v>186493.05999999997</v>
      </c>
      <c r="U32" s="63">
        <f>SUM(U15:U31)</f>
        <v>12000</v>
      </c>
      <c r="V32" s="63">
        <f>SUM(V15:V31)</f>
        <v>82893.539999999994</v>
      </c>
      <c r="W32" s="63">
        <f t="shared" ref="W32" si="5">SUM(W15:W29)</f>
        <v>0</v>
      </c>
      <c r="X32" s="82">
        <f>SUM(X15:X31)</f>
        <v>1233000</v>
      </c>
    </row>
    <row r="33" spans="1:24" x14ac:dyDescent="0.25">
      <c r="V33" s="85" t="s">
        <v>47</v>
      </c>
      <c r="X33" s="86">
        <f>X32*0.22</f>
        <v>271260</v>
      </c>
    </row>
    <row r="34" spans="1:24" x14ac:dyDescent="0.25">
      <c r="V34" s="85" t="s">
        <v>48</v>
      </c>
      <c r="X34" s="86">
        <f>SUM(X32:X33)</f>
        <v>1504260</v>
      </c>
    </row>
    <row r="37" spans="1:24" ht="15.75" x14ac:dyDescent="0.25">
      <c r="A37" s="97" t="s">
        <v>49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</row>
  </sheetData>
  <mergeCells count="23">
    <mergeCell ref="A37:X37"/>
    <mergeCell ref="S9:S12"/>
    <mergeCell ref="T9:T12"/>
    <mergeCell ref="U9:U12"/>
    <mergeCell ref="V9:V12"/>
    <mergeCell ref="W9:W12"/>
    <mergeCell ref="X9:X12"/>
    <mergeCell ref="I10:J12"/>
    <mergeCell ref="K10:L12"/>
    <mergeCell ref="M10:N12"/>
    <mergeCell ref="O10:P12"/>
    <mergeCell ref="Q10:R12"/>
    <mergeCell ref="G9:G12"/>
    <mergeCell ref="A3:X4"/>
    <mergeCell ref="A9:A12"/>
    <mergeCell ref="B9:B12"/>
    <mergeCell ref="C9:C12"/>
    <mergeCell ref="D9:D12"/>
    <mergeCell ref="E9:E12"/>
    <mergeCell ref="F9:F12"/>
    <mergeCell ref="H9:H12"/>
    <mergeCell ref="I9:P9"/>
    <mergeCell ref="Q9:R9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37"/>
  <sheetViews>
    <sheetView tabSelected="1" topLeftCell="D1" zoomScale="96" zoomScaleNormal="96" workbookViewId="0">
      <selection activeCell="W1" sqref="W1"/>
    </sheetView>
  </sheetViews>
  <sheetFormatPr defaultRowHeight="15" x14ac:dyDescent="0.25"/>
  <cols>
    <col min="1" max="1" width="5.28515625" customWidth="1"/>
    <col min="2" max="2" width="35.7109375" customWidth="1"/>
    <col min="3" max="3" width="7.7109375" customWidth="1"/>
    <col min="4" max="4" width="5.140625" customWidth="1"/>
    <col min="9" max="9" width="5.28515625" customWidth="1"/>
    <col min="10" max="10" width="9.140625" customWidth="1"/>
    <col min="11" max="11" width="3" bestFit="1" customWidth="1"/>
    <col min="13" max="13" width="3.7109375" customWidth="1"/>
    <col min="14" max="14" width="8.7109375" customWidth="1"/>
    <col min="15" max="15" width="3.85546875" customWidth="1"/>
    <col min="16" max="16" width="9" customWidth="1"/>
    <col min="17" max="17" width="3.28515625" customWidth="1"/>
    <col min="18" max="18" width="5.140625" customWidth="1"/>
    <col min="19" max="19" width="9.85546875" customWidth="1"/>
    <col min="20" max="20" width="10.7109375" customWidth="1"/>
    <col min="21" max="21" width="9.5703125" customWidth="1"/>
    <col min="22" max="22" width="10.28515625" customWidth="1"/>
    <col min="23" max="23" width="9.85546875" customWidth="1"/>
    <col min="24" max="24" width="13.42578125" customWidth="1"/>
  </cols>
  <sheetData>
    <row r="1" spans="1:24" x14ac:dyDescent="0.25">
      <c r="W1" t="s">
        <v>53</v>
      </c>
    </row>
    <row r="3" spans="1:24" x14ac:dyDescent="0.25">
      <c r="A3" s="87" t="s">
        <v>46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</row>
    <row r="4" spans="1:24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</row>
    <row r="5" spans="1:24" x14ac:dyDescent="0.25">
      <c r="S5" s="64"/>
    </row>
    <row r="6" spans="1:24" x14ac:dyDescent="0.25">
      <c r="G6" t="s">
        <v>40</v>
      </c>
    </row>
    <row r="7" spans="1:24" x14ac:dyDescent="0.25">
      <c r="F7" t="s">
        <v>50</v>
      </c>
    </row>
    <row r="9" spans="1:24" ht="15" customHeight="1" x14ac:dyDescent="0.25">
      <c r="A9" s="117" t="s">
        <v>2</v>
      </c>
      <c r="B9" s="119" t="s">
        <v>3</v>
      </c>
      <c r="C9" s="121" t="s">
        <v>4</v>
      </c>
      <c r="D9" s="122" t="s">
        <v>5</v>
      </c>
      <c r="E9" s="119" t="s">
        <v>6</v>
      </c>
      <c r="F9" s="123" t="s">
        <v>7</v>
      </c>
      <c r="G9" s="122" t="s">
        <v>42</v>
      </c>
      <c r="H9" s="123" t="s">
        <v>8</v>
      </c>
      <c r="I9" s="117" t="s">
        <v>9</v>
      </c>
      <c r="J9" s="117"/>
      <c r="K9" s="117"/>
      <c r="L9" s="117"/>
      <c r="M9" s="117"/>
      <c r="N9" s="117"/>
      <c r="O9" s="117"/>
      <c r="P9" s="117"/>
      <c r="Q9" s="117" t="s">
        <v>10</v>
      </c>
      <c r="R9" s="117"/>
      <c r="S9" s="117" t="s">
        <v>11</v>
      </c>
      <c r="T9" s="119" t="s">
        <v>12</v>
      </c>
      <c r="U9" s="123" t="s">
        <v>13</v>
      </c>
      <c r="V9" s="123" t="s">
        <v>14</v>
      </c>
      <c r="W9" s="123" t="s">
        <v>15</v>
      </c>
      <c r="X9" s="126" t="s">
        <v>41</v>
      </c>
    </row>
    <row r="10" spans="1:24" x14ac:dyDescent="0.25">
      <c r="A10" s="117"/>
      <c r="B10" s="119"/>
      <c r="C10" s="121"/>
      <c r="D10" s="92"/>
      <c r="E10" s="119"/>
      <c r="F10" s="124"/>
      <c r="G10" s="92"/>
      <c r="H10" s="124"/>
      <c r="I10" s="119" t="s">
        <v>16</v>
      </c>
      <c r="J10" s="119"/>
      <c r="K10" s="117" t="s">
        <v>17</v>
      </c>
      <c r="L10" s="117"/>
      <c r="M10" s="119" t="s">
        <v>18</v>
      </c>
      <c r="N10" s="119"/>
      <c r="O10" s="119" t="s">
        <v>19</v>
      </c>
      <c r="P10" s="119"/>
      <c r="Q10" s="119" t="s">
        <v>20</v>
      </c>
      <c r="R10" s="119"/>
      <c r="S10" s="117"/>
      <c r="T10" s="119"/>
      <c r="U10" s="124"/>
      <c r="V10" s="124"/>
      <c r="W10" s="124"/>
      <c r="X10" s="126"/>
    </row>
    <row r="11" spans="1:24" x14ac:dyDescent="0.25">
      <c r="A11" s="117"/>
      <c r="B11" s="119"/>
      <c r="C11" s="121"/>
      <c r="D11" s="92"/>
      <c r="E11" s="119"/>
      <c r="F11" s="124"/>
      <c r="G11" s="92"/>
      <c r="H11" s="124"/>
      <c r="I11" s="119"/>
      <c r="J11" s="119"/>
      <c r="K11" s="117"/>
      <c r="L11" s="117"/>
      <c r="M11" s="119"/>
      <c r="N11" s="119"/>
      <c r="O11" s="119"/>
      <c r="P11" s="119"/>
      <c r="Q11" s="119"/>
      <c r="R11" s="119"/>
      <c r="S11" s="117"/>
      <c r="T11" s="119"/>
      <c r="U11" s="124"/>
      <c r="V11" s="124"/>
      <c r="W11" s="124"/>
      <c r="X11" s="126"/>
    </row>
    <row r="12" spans="1:24" ht="30" customHeight="1" thickBot="1" x14ac:dyDescent="0.3">
      <c r="A12" s="118"/>
      <c r="B12" s="120"/>
      <c r="C12" s="122"/>
      <c r="D12" s="93"/>
      <c r="E12" s="120"/>
      <c r="F12" s="125"/>
      <c r="G12" s="93"/>
      <c r="H12" s="125"/>
      <c r="I12" s="120"/>
      <c r="J12" s="120"/>
      <c r="K12" s="118"/>
      <c r="L12" s="118"/>
      <c r="M12" s="120"/>
      <c r="N12" s="120"/>
      <c r="O12" s="120"/>
      <c r="P12" s="120"/>
      <c r="Q12" s="120"/>
      <c r="R12" s="120"/>
      <c r="S12" s="118"/>
      <c r="T12" s="120"/>
      <c r="U12" s="125"/>
      <c r="V12" s="125"/>
      <c r="W12" s="125"/>
      <c r="X12" s="127"/>
    </row>
    <row r="13" spans="1:24" ht="15.75" thickBot="1" x14ac:dyDescent="0.3">
      <c r="A13" s="1"/>
      <c r="B13" s="2"/>
      <c r="C13" s="2"/>
      <c r="D13" s="2"/>
      <c r="E13" s="2"/>
      <c r="F13" s="2"/>
      <c r="G13" s="2"/>
      <c r="H13" s="2"/>
      <c r="I13" s="3" t="s">
        <v>21</v>
      </c>
      <c r="J13" s="3" t="s">
        <v>22</v>
      </c>
      <c r="K13" s="3" t="s">
        <v>21</v>
      </c>
      <c r="L13" s="3" t="s">
        <v>22</v>
      </c>
      <c r="M13" s="3" t="s">
        <v>21</v>
      </c>
      <c r="N13" s="3" t="s">
        <v>22</v>
      </c>
      <c r="O13" s="3" t="s">
        <v>21</v>
      </c>
      <c r="P13" s="3" t="s">
        <v>22</v>
      </c>
      <c r="Q13" s="3" t="s">
        <v>21</v>
      </c>
      <c r="R13" s="3" t="s">
        <v>22</v>
      </c>
      <c r="S13" s="3" t="s">
        <v>22</v>
      </c>
      <c r="T13" s="3" t="s">
        <v>22</v>
      </c>
      <c r="U13" s="4"/>
      <c r="V13" s="4"/>
      <c r="W13" s="4"/>
      <c r="X13" s="5" t="s">
        <v>22</v>
      </c>
    </row>
    <row r="14" spans="1:24" x14ac:dyDescent="0.25">
      <c r="A14" s="6"/>
      <c r="B14" s="7" t="s">
        <v>23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9"/>
      <c r="V14" s="9"/>
      <c r="W14" s="9"/>
      <c r="X14" s="10"/>
    </row>
    <row r="15" spans="1:24" ht="15.75" thickBot="1" x14ac:dyDescent="0.3">
      <c r="A15" s="11">
        <v>1</v>
      </c>
      <c r="B15" s="12" t="s">
        <v>24</v>
      </c>
      <c r="C15" s="13">
        <v>1</v>
      </c>
      <c r="D15" s="14">
        <v>13</v>
      </c>
      <c r="E15" s="15">
        <v>6567</v>
      </c>
      <c r="F15" s="16" t="s">
        <v>25</v>
      </c>
      <c r="G15" s="71">
        <f>E15*F15</f>
        <v>7880.4</v>
      </c>
      <c r="H15" s="17">
        <f>G15*C15</f>
        <v>7880.4</v>
      </c>
      <c r="I15" s="12"/>
      <c r="J15" s="15"/>
      <c r="K15" s="12">
        <v>30</v>
      </c>
      <c r="L15" s="15">
        <f>H15*0.3</f>
        <v>2364.12</v>
      </c>
      <c r="M15" s="12"/>
      <c r="N15" s="15"/>
      <c r="O15" s="12">
        <v>50</v>
      </c>
      <c r="P15" s="15">
        <f>H15*0.5</f>
        <v>3940.2</v>
      </c>
      <c r="Q15" s="12"/>
      <c r="R15" s="12"/>
      <c r="S15" s="15">
        <v>7880.4</v>
      </c>
      <c r="T15" s="18">
        <f>H15+L15+P15+S15</f>
        <v>22065.120000000003</v>
      </c>
      <c r="U15" s="19">
        <v>6000</v>
      </c>
      <c r="V15" s="19">
        <v>6912.38</v>
      </c>
      <c r="W15" s="19">
        <v>7880.4</v>
      </c>
      <c r="X15" s="20">
        <f>T15*6+U15+V15+W15</f>
        <v>153183.50000000003</v>
      </c>
    </row>
    <row r="16" spans="1:24" x14ac:dyDescent="0.25">
      <c r="A16" s="6"/>
      <c r="B16" s="21" t="s">
        <v>26</v>
      </c>
      <c r="C16" s="8"/>
      <c r="D16" s="22"/>
      <c r="E16" s="23"/>
      <c r="F16" s="24"/>
      <c r="G16" s="72"/>
      <c r="H16" s="25"/>
      <c r="I16" s="8"/>
      <c r="J16" s="23"/>
      <c r="K16" s="8"/>
      <c r="L16" s="23"/>
      <c r="M16" s="8"/>
      <c r="N16" s="23"/>
      <c r="O16" s="8"/>
      <c r="P16" s="23"/>
      <c r="Q16" s="8"/>
      <c r="R16" s="8"/>
      <c r="S16" s="23"/>
      <c r="T16" s="26"/>
      <c r="U16" s="27"/>
      <c r="V16" s="27"/>
      <c r="W16" s="27"/>
      <c r="X16" s="75"/>
    </row>
    <row r="17" spans="1:27" ht="15.75" thickBot="1" x14ac:dyDescent="0.3">
      <c r="A17" s="28">
        <v>2</v>
      </c>
      <c r="B17" s="12" t="s">
        <v>27</v>
      </c>
      <c r="C17" s="12">
        <v>1</v>
      </c>
      <c r="D17" s="29">
        <v>13</v>
      </c>
      <c r="E17" s="15">
        <v>5910</v>
      </c>
      <c r="F17" s="16" t="s">
        <v>43</v>
      </c>
      <c r="G17" s="71">
        <f>E17*F17</f>
        <v>5910</v>
      </c>
      <c r="H17" s="17">
        <f>G17*C17</f>
        <v>5910</v>
      </c>
      <c r="I17" s="12"/>
      <c r="J17" s="15"/>
      <c r="K17" s="12"/>
      <c r="L17" s="15"/>
      <c r="M17" s="12"/>
      <c r="N17" s="15"/>
      <c r="O17" s="12">
        <v>50</v>
      </c>
      <c r="P17" s="15">
        <f>H17*0.5</f>
        <v>2955</v>
      </c>
      <c r="Q17" s="12"/>
      <c r="R17" s="12"/>
      <c r="S17" s="15">
        <v>7092</v>
      </c>
      <c r="T17" s="18">
        <f>H17+P17+S17</f>
        <v>15957</v>
      </c>
      <c r="U17" s="19"/>
      <c r="V17" s="19">
        <f>H17</f>
        <v>5910</v>
      </c>
      <c r="W17" s="19">
        <v>7092</v>
      </c>
      <c r="X17" s="74">
        <f t="shared" ref="X17:X31" si="0">T17*6+U17+V17+W17</f>
        <v>108744</v>
      </c>
    </row>
    <row r="18" spans="1:27" x14ac:dyDescent="0.25">
      <c r="A18" s="6"/>
      <c r="B18" s="30" t="s">
        <v>28</v>
      </c>
      <c r="C18" s="8"/>
      <c r="D18" s="22"/>
      <c r="E18" s="23"/>
      <c r="F18" s="24"/>
      <c r="G18" s="72"/>
      <c r="H18" s="25"/>
      <c r="I18" s="8"/>
      <c r="J18" s="23"/>
      <c r="K18" s="8"/>
      <c r="L18" s="23"/>
      <c r="M18" s="8"/>
      <c r="N18" s="23"/>
      <c r="O18" s="8"/>
      <c r="P18" s="23"/>
      <c r="Q18" s="8"/>
      <c r="R18" s="8"/>
      <c r="S18" s="23"/>
      <c r="T18" s="26"/>
      <c r="U18" s="27"/>
      <c r="V18" s="27"/>
      <c r="W18" s="27"/>
      <c r="X18" s="75"/>
    </row>
    <row r="19" spans="1:27" ht="30" customHeight="1" thickBot="1" x14ac:dyDescent="0.3">
      <c r="A19" s="28">
        <v>3</v>
      </c>
      <c r="B19" s="31" t="s">
        <v>29</v>
      </c>
      <c r="C19" s="12">
        <v>1</v>
      </c>
      <c r="D19" s="29">
        <v>13</v>
      </c>
      <c r="E19" s="15">
        <v>6238</v>
      </c>
      <c r="F19" s="16" t="s">
        <v>43</v>
      </c>
      <c r="G19" s="71">
        <f>E19*F19</f>
        <v>6238</v>
      </c>
      <c r="H19" s="17">
        <f>G19*C19</f>
        <v>6238</v>
      </c>
      <c r="I19" s="12"/>
      <c r="J19" s="15"/>
      <c r="K19" s="12"/>
      <c r="L19" s="15"/>
      <c r="M19" s="12"/>
      <c r="N19" s="15"/>
      <c r="O19" s="12">
        <v>50</v>
      </c>
      <c r="P19" s="15">
        <f>H19*0.5</f>
        <v>3119</v>
      </c>
      <c r="Q19" s="12"/>
      <c r="R19" s="12"/>
      <c r="S19" s="15">
        <v>7485</v>
      </c>
      <c r="T19" s="18">
        <f>H19+P19+S19</f>
        <v>16842</v>
      </c>
      <c r="U19" s="19">
        <v>6000</v>
      </c>
      <c r="V19" s="19">
        <f>H19</f>
        <v>6238</v>
      </c>
      <c r="W19" s="19">
        <v>7485</v>
      </c>
      <c r="X19" s="74">
        <f t="shared" si="0"/>
        <v>120775</v>
      </c>
    </row>
    <row r="20" spans="1:27" ht="15.75" thickBot="1" x14ac:dyDescent="0.3">
      <c r="A20" s="32">
        <v>4</v>
      </c>
      <c r="B20" s="33" t="s">
        <v>30</v>
      </c>
      <c r="C20" s="33">
        <v>0.5</v>
      </c>
      <c r="D20" s="34">
        <v>3</v>
      </c>
      <c r="E20" s="35">
        <v>3414</v>
      </c>
      <c r="F20" s="36" t="s">
        <v>43</v>
      </c>
      <c r="G20" s="71">
        <f>E20*F20</f>
        <v>3414</v>
      </c>
      <c r="H20" s="17">
        <f>G20*C20</f>
        <v>1707</v>
      </c>
      <c r="I20" s="33"/>
      <c r="J20" s="35"/>
      <c r="K20" s="33"/>
      <c r="L20" s="35"/>
      <c r="M20" s="33"/>
      <c r="N20" s="35"/>
      <c r="O20" s="33"/>
      <c r="P20" s="35"/>
      <c r="Q20" s="33"/>
      <c r="R20" s="33"/>
      <c r="S20" s="35">
        <v>1707</v>
      </c>
      <c r="T20" s="37">
        <f>H20+S20</f>
        <v>3414</v>
      </c>
      <c r="U20" s="38">
        <v>3000</v>
      </c>
      <c r="V20" s="19">
        <f>H20</f>
        <v>1707</v>
      </c>
      <c r="W20" s="38">
        <v>1707</v>
      </c>
      <c r="X20" s="20">
        <f t="shared" si="0"/>
        <v>26898</v>
      </c>
    </row>
    <row r="21" spans="1:27" x14ac:dyDescent="0.25">
      <c r="A21" s="6"/>
      <c r="B21" s="21" t="s">
        <v>31</v>
      </c>
      <c r="C21" s="8"/>
      <c r="D21" s="22"/>
      <c r="E21" s="23"/>
      <c r="F21" s="24"/>
      <c r="G21" s="72"/>
      <c r="H21" s="23"/>
      <c r="I21" s="8"/>
      <c r="J21" s="23"/>
      <c r="K21" s="8"/>
      <c r="L21" s="23"/>
      <c r="M21" s="8"/>
      <c r="N21" s="23"/>
      <c r="O21" s="8"/>
      <c r="P21" s="23"/>
      <c r="Q21" s="8"/>
      <c r="R21" s="8"/>
      <c r="S21" s="23"/>
      <c r="T21" s="26"/>
      <c r="U21" s="27"/>
      <c r="V21" s="27"/>
      <c r="W21" s="27"/>
      <c r="X21" s="75"/>
    </row>
    <row r="22" spans="1:27" ht="18" customHeight="1" x14ac:dyDescent="0.25">
      <c r="A22" s="40">
        <v>5</v>
      </c>
      <c r="B22" s="41" t="s">
        <v>32</v>
      </c>
      <c r="C22" s="41">
        <v>0.5</v>
      </c>
      <c r="D22" s="42">
        <v>11</v>
      </c>
      <c r="E22" s="43">
        <v>5699</v>
      </c>
      <c r="F22" s="44">
        <v>1.2</v>
      </c>
      <c r="G22" s="73">
        <f>E22*F22</f>
        <v>6838.8</v>
      </c>
      <c r="H22" s="43">
        <f>G22*C22</f>
        <v>3419.4</v>
      </c>
      <c r="I22" s="41"/>
      <c r="J22" s="43"/>
      <c r="K22" s="41">
        <v>30</v>
      </c>
      <c r="L22" s="43">
        <f>H22*0.3</f>
        <v>1025.82</v>
      </c>
      <c r="M22" s="41"/>
      <c r="N22" s="43"/>
      <c r="O22" s="41"/>
      <c r="P22" s="43"/>
      <c r="Q22" s="41"/>
      <c r="R22" s="41"/>
      <c r="S22" s="46"/>
      <c r="T22" s="65">
        <f>H22+L22</f>
        <v>4445.22</v>
      </c>
      <c r="U22" s="48"/>
      <c r="V22" s="78"/>
      <c r="W22" s="48"/>
      <c r="X22" s="76">
        <f>T22*6+U22+V22+W22</f>
        <v>26671.32</v>
      </c>
    </row>
    <row r="23" spans="1:27" x14ac:dyDescent="0.25">
      <c r="A23" s="40">
        <v>6</v>
      </c>
      <c r="B23" s="41" t="s">
        <v>32</v>
      </c>
      <c r="C23" s="41">
        <v>1</v>
      </c>
      <c r="D23" s="42">
        <v>11</v>
      </c>
      <c r="E23" s="43">
        <v>5699</v>
      </c>
      <c r="F23" s="44">
        <v>1.2</v>
      </c>
      <c r="G23" s="73">
        <f t="shared" ref="G23:G31" si="1">E23*F23</f>
        <v>6838.8</v>
      </c>
      <c r="H23" s="43">
        <f t="shared" ref="H23:H31" si="2">G23*C23</f>
        <v>6838.8</v>
      </c>
      <c r="I23" s="41"/>
      <c r="J23" s="43"/>
      <c r="K23" s="41"/>
      <c r="L23" s="43"/>
      <c r="M23" s="41"/>
      <c r="N23" s="43"/>
      <c r="O23" s="41"/>
      <c r="P23" s="43"/>
      <c r="Q23" s="41"/>
      <c r="R23" s="41"/>
      <c r="S23" s="43">
        <v>6838.8</v>
      </c>
      <c r="T23" s="65">
        <f>H23+N23+S23</f>
        <v>13677.6</v>
      </c>
      <c r="U23" s="48">
        <v>6000</v>
      </c>
      <c r="V23" s="78">
        <f t="shared" ref="V23:V31" si="3">H23</f>
        <v>6838.8</v>
      </c>
      <c r="W23" s="48">
        <v>6838.8</v>
      </c>
      <c r="X23" s="76">
        <f t="shared" si="0"/>
        <v>101743.20000000001</v>
      </c>
    </row>
    <row r="24" spans="1:27" x14ac:dyDescent="0.25">
      <c r="A24" s="40">
        <v>7</v>
      </c>
      <c r="B24" s="41" t="s">
        <v>33</v>
      </c>
      <c r="C24" s="41">
        <v>1</v>
      </c>
      <c r="D24" s="42">
        <v>11</v>
      </c>
      <c r="E24" s="43">
        <v>5699</v>
      </c>
      <c r="F24" s="44">
        <v>1.2</v>
      </c>
      <c r="G24" s="73">
        <f>E24*F24</f>
        <v>6838.8</v>
      </c>
      <c r="H24" s="43">
        <f t="shared" si="2"/>
        <v>6838.8</v>
      </c>
      <c r="I24" s="41"/>
      <c r="J24" s="43"/>
      <c r="K24" s="41"/>
      <c r="L24" s="43"/>
      <c r="M24" s="41"/>
      <c r="N24" s="43"/>
      <c r="O24" s="41"/>
      <c r="P24" s="43"/>
      <c r="Q24" s="41"/>
      <c r="R24" s="41"/>
      <c r="S24" s="43">
        <v>6838.8</v>
      </c>
      <c r="T24" s="65">
        <f>H24+N24+S24</f>
        <v>13677.6</v>
      </c>
      <c r="U24" s="48"/>
      <c r="V24" s="78">
        <f t="shared" si="3"/>
        <v>6838.8</v>
      </c>
      <c r="W24" s="48">
        <v>6838.8</v>
      </c>
      <c r="X24" s="77">
        <f t="shared" si="0"/>
        <v>95743.200000000012</v>
      </c>
    </row>
    <row r="25" spans="1:27" x14ac:dyDescent="0.25">
      <c r="A25" s="40">
        <v>8</v>
      </c>
      <c r="B25" s="41" t="s">
        <v>34</v>
      </c>
      <c r="C25" s="41">
        <v>1</v>
      </c>
      <c r="D25" s="42">
        <v>11</v>
      </c>
      <c r="E25" s="43">
        <v>5699</v>
      </c>
      <c r="F25" s="44">
        <v>1.2</v>
      </c>
      <c r="G25" s="73">
        <f t="shared" si="1"/>
        <v>6838.8</v>
      </c>
      <c r="H25" s="43">
        <f t="shared" si="2"/>
        <v>6838.8</v>
      </c>
      <c r="I25" s="41">
        <v>10</v>
      </c>
      <c r="J25" s="43">
        <f>H25*0.1</f>
        <v>683.88000000000011</v>
      </c>
      <c r="K25" s="41">
        <v>10</v>
      </c>
      <c r="L25" s="43">
        <f>H25*0.1</f>
        <v>683.88000000000011</v>
      </c>
      <c r="M25" s="41"/>
      <c r="N25" s="43"/>
      <c r="O25" s="41"/>
      <c r="P25" s="43"/>
      <c r="Q25" s="41"/>
      <c r="R25" s="41"/>
      <c r="S25" s="43">
        <v>6838.8</v>
      </c>
      <c r="T25" s="65">
        <f>H25+J25+L25+N25+S25</f>
        <v>15045.36</v>
      </c>
      <c r="U25" s="48">
        <v>6000</v>
      </c>
      <c r="V25" s="78">
        <f t="shared" si="3"/>
        <v>6838.8</v>
      </c>
      <c r="W25" s="48">
        <v>6838.8</v>
      </c>
      <c r="X25" s="76">
        <f t="shared" si="0"/>
        <v>109949.76000000001</v>
      </c>
    </row>
    <row r="26" spans="1:27" x14ac:dyDescent="0.25">
      <c r="A26" s="40">
        <v>9</v>
      </c>
      <c r="B26" s="41" t="s">
        <v>35</v>
      </c>
      <c r="C26" s="41">
        <v>1</v>
      </c>
      <c r="D26" s="42">
        <v>11</v>
      </c>
      <c r="E26" s="43">
        <v>5699</v>
      </c>
      <c r="F26" s="44">
        <v>1.2</v>
      </c>
      <c r="G26" s="73">
        <f t="shared" si="1"/>
        <v>6838.8</v>
      </c>
      <c r="H26" s="43">
        <f t="shared" si="2"/>
        <v>6838.8</v>
      </c>
      <c r="I26" s="41"/>
      <c r="J26" s="43"/>
      <c r="K26" s="41">
        <v>10</v>
      </c>
      <c r="L26" s="43">
        <f>H26*0.1</f>
        <v>683.88000000000011</v>
      </c>
      <c r="M26" s="41"/>
      <c r="N26" s="43"/>
      <c r="O26" s="41"/>
      <c r="P26" s="43"/>
      <c r="Q26" s="41"/>
      <c r="R26" s="41"/>
      <c r="S26" s="43">
        <v>6838.8</v>
      </c>
      <c r="T26" s="65">
        <f>H26+L26+N26+S26</f>
        <v>14361.48</v>
      </c>
      <c r="U26" s="48"/>
      <c r="V26" s="78">
        <f t="shared" si="3"/>
        <v>6838.8</v>
      </c>
      <c r="W26" s="48">
        <v>6838.8</v>
      </c>
      <c r="X26" s="77">
        <f t="shared" si="0"/>
        <v>99846.48000000001</v>
      </c>
    </row>
    <row r="27" spans="1:27" x14ac:dyDescent="0.25">
      <c r="A27" s="40">
        <v>10</v>
      </c>
      <c r="B27" s="41" t="s">
        <v>34</v>
      </c>
      <c r="C27" s="41">
        <v>1</v>
      </c>
      <c r="D27" s="42">
        <v>11</v>
      </c>
      <c r="E27" s="43">
        <v>5699</v>
      </c>
      <c r="F27" s="44">
        <v>1.2</v>
      </c>
      <c r="G27" s="73">
        <f t="shared" si="1"/>
        <v>6838.8</v>
      </c>
      <c r="H27" s="43">
        <f t="shared" si="2"/>
        <v>6838.8</v>
      </c>
      <c r="I27" s="41">
        <v>10</v>
      </c>
      <c r="J27" s="43">
        <f>H27*0.1</f>
        <v>683.88000000000011</v>
      </c>
      <c r="K27" s="41"/>
      <c r="L27" s="43"/>
      <c r="M27" s="41"/>
      <c r="N27" s="43"/>
      <c r="O27" s="41"/>
      <c r="P27" s="43"/>
      <c r="Q27" s="41"/>
      <c r="R27" s="41"/>
      <c r="S27" s="43">
        <v>6838.8</v>
      </c>
      <c r="T27" s="65">
        <f>H27+J27+N27+S27</f>
        <v>14361.48</v>
      </c>
      <c r="U27" s="48">
        <v>6000</v>
      </c>
      <c r="V27" s="78">
        <f t="shared" si="3"/>
        <v>6838.8</v>
      </c>
      <c r="W27" s="48">
        <v>6838.8</v>
      </c>
      <c r="X27" s="76">
        <f t="shared" si="0"/>
        <v>105846.48000000001</v>
      </c>
    </row>
    <row r="28" spans="1:27" x14ac:dyDescent="0.25">
      <c r="A28" s="40">
        <v>11</v>
      </c>
      <c r="B28" s="41" t="s">
        <v>36</v>
      </c>
      <c r="C28" s="41">
        <v>2.5</v>
      </c>
      <c r="D28" s="42">
        <v>11</v>
      </c>
      <c r="E28" s="43">
        <v>5699</v>
      </c>
      <c r="F28" s="44">
        <v>1.2</v>
      </c>
      <c r="G28" s="73">
        <f t="shared" si="1"/>
        <v>6838.8</v>
      </c>
      <c r="H28" s="43">
        <f t="shared" si="2"/>
        <v>17097</v>
      </c>
      <c r="I28" s="41"/>
      <c r="J28" s="43"/>
      <c r="K28" s="41">
        <v>10</v>
      </c>
      <c r="L28" s="43">
        <f>H28*0.1</f>
        <v>1709.7</v>
      </c>
      <c r="M28" s="41"/>
      <c r="N28" s="43"/>
      <c r="O28" s="41"/>
      <c r="P28" s="43"/>
      <c r="Q28" s="41"/>
      <c r="R28" s="41"/>
      <c r="S28" s="43">
        <v>13677.6</v>
      </c>
      <c r="T28" s="65">
        <f>H28+L28+N28+S28</f>
        <v>32484.300000000003</v>
      </c>
      <c r="U28" s="48">
        <v>6000</v>
      </c>
      <c r="V28" s="78">
        <f t="shared" si="3"/>
        <v>17097</v>
      </c>
      <c r="W28" s="48">
        <v>13677.3</v>
      </c>
      <c r="X28" s="77">
        <f t="shared" si="0"/>
        <v>231680.1</v>
      </c>
    </row>
    <row r="29" spans="1:27" x14ac:dyDescent="0.25">
      <c r="A29" s="50">
        <v>12</v>
      </c>
      <c r="B29" s="41" t="s">
        <v>37</v>
      </c>
      <c r="C29" s="51">
        <v>1</v>
      </c>
      <c r="D29" s="52">
        <v>11</v>
      </c>
      <c r="E29" s="53">
        <v>5699</v>
      </c>
      <c r="F29" s="44">
        <v>1.2</v>
      </c>
      <c r="G29" s="73">
        <f t="shared" si="1"/>
        <v>6838.8</v>
      </c>
      <c r="H29" s="43">
        <f t="shared" si="2"/>
        <v>6838.8</v>
      </c>
      <c r="I29" s="51">
        <v>10</v>
      </c>
      <c r="J29" s="53">
        <f>H29*0.1</f>
        <v>683.88000000000011</v>
      </c>
      <c r="K29" s="51"/>
      <c r="L29" s="53"/>
      <c r="M29" s="51"/>
      <c r="N29" s="43"/>
      <c r="O29" s="51"/>
      <c r="P29" s="53"/>
      <c r="Q29" s="51"/>
      <c r="R29" s="51"/>
      <c r="S29" s="53">
        <v>6838.8</v>
      </c>
      <c r="T29" s="65">
        <f>H29+J29+N29+S29</f>
        <v>14361.48</v>
      </c>
      <c r="U29" s="56"/>
      <c r="V29" s="78">
        <f t="shared" si="3"/>
        <v>6838.8</v>
      </c>
      <c r="W29" s="56">
        <v>6838.8</v>
      </c>
      <c r="X29" s="76">
        <f t="shared" si="0"/>
        <v>99846.48000000001</v>
      </c>
      <c r="AA29" s="67"/>
    </row>
    <row r="30" spans="1:27" x14ac:dyDescent="0.25">
      <c r="A30" s="50">
        <v>13</v>
      </c>
      <c r="B30" s="66" t="s">
        <v>38</v>
      </c>
      <c r="C30" s="51">
        <v>1</v>
      </c>
      <c r="D30" s="52">
        <v>11</v>
      </c>
      <c r="E30" s="53">
        <v>5699</v>
      </c>
      <c r="F30" s="44">
        <v>1.2</v>
      </c>
      <c r="G30" s="73">
        <f t="shared" si="1"/>
        <v>6838.8</v>
      </c>
      <c r="H30" s="43">
        <f t="shared" si="2"/>
        <v>6838.8</v>
      </c>
      <c r="I30" s="51">
        <v>10</v>
      </c>
      <c r="J30" s="53">
        <f>H30*0.1</f>
        <v>683.88000000000011</v>
      </c>
      <c r="K30" s="51"/>
      <c r="L30" s="53"/>
      <c r="M30" s="51"/>
      <c r="N30" s="43"/>
      <c r="O30" s="51"/>
      <c r="P30" s="53"/>
      <c r="Q30" s="51"/>
      <c r="R30" s="51"/>
      <c r="S30" s="53">
        <v>6838.8</v>
      </c>
      <c r="T30" s="65">
        <f>H30+J30+N30+S30</f>
        <v>14361.48</v>
      </c>
      <c r="U30" s="56">
        <v>6000</v>
      </c>
      <c r="V30" s="78">
        <f t="shared" si="3"/>
        <v>6838.8</v>
      </c>
      <c r="W30" s="56">
        <v>6838.8</v>
      </c>
      <c r="X30" s="76">
        <f t="shared" si="0"/>
        <v>105846.48000000001</v>
      </c>
    </row>
    <row r="31" spans="1:27" ht="15.75" thickBot="1" x14ac:dyDescent="0.3">
      <c r="A31" s="50">
        <v>14</v>
      </c>
      <c r="B31" s="41" t="s">
        <v>32</v>
      </c>
      <c r="C31" s="51">
        <v>0.5</v>
      </c>
      <c r="D31" s="52">
        <v>10</v>
      </c>
      <c r="E31" s="53">
        <v>5265</v>
      </c>
      <c r="F31" s="44">
        <v>1.2</v>
      </c>
      <c r="G31" s="73">
        <f t="shared" si="1"/>
        <v>6318</v>
      </c>
      <c r="H31" s="43">
        <f t="shared" si="2"/>
        <v>3159</v>
      </c>
      <c r="I31" s="51"/>
      <c r="J31" s="53"/>
      <c r="K31" s="51"/>
      <c r="L31" s="53"/>
      <c r="M31" s="51"/>
      <c r="N31" s="43"/>
      <c r="O31" s="51"/>
      <c r="P31" s="53"/>
      <c r="Q31" s="51"/>
      <c r="R31" s="51"/>
      <c r="S31" s="53">
        <v>3159</v>
      </c>
      <c r="T31" s="65">
        <f>H31+L31+N31+S31</f>
        <v>6318</v>
      </c>
      <c r="U31" s="56">
        <v>6000</v>
      </c>
      <c r="V31" s="78">
        <f t="shared" si="3"/>
        <v>3159</v>
      </c>
      <c r="W31" s="56">
        <v>3159</v>
      </c>
      <c r="X31" s="74">
        <f t="shared" si="0"/>
        <v>50226</v>
      </c>
    </row>
    <row r="32" spans="1:27" ht="15.75" thickBot="1" x14ac:dyDescent="0.3">
      <c r="A32" s="1"/>
      <c r="B32" s="59" t="s">
        <v>39</v>
      </c>
      <c r="C32" s="60">
        <f>SUM(C15:C31)</f>
        <v>14</v>
      </c>
      <c r="D32" s="60"/>
      <c r="E32" s="61"/>
      <c r="F32" s="61"/>
      <c r="G32" s="61"/>
      <c r="H32" s="61">
        <f>SUM(H15:H31)</f>
        <v>93282.400000000023</v>
      </c>
      <c r="I32" s="60"/>
      <c r="J32" s="61">
        <f>J25+J27+J29+J30</f>
        <v>2735.5200000000004</v>
      </c>
      <c r="K32" s="60"/>
      <c r="L32" s="61">
        <f>SUM(L15:L31)</f>
        <v>6467.4</v>
      </c>
      <c r="M32" s="60"/>
      <c r="N32" s="61">
        <f>SUM(N15:N31)</f>
        <v>0</v>
      </c>
      <c r="O32" s="60"/>
      <c r="P32" s="61">
        <f>SUM(P15:P31)</f>
        <v>10014.200000000001</v>
      </c>
      <c r="Q32" s="60"/>
      <c r="R32" s="61">
        <v>0</v>
      </c>
      <c r="S32" s="61">
        <f t="shared" ref="S32:X32" si="4">SUM(S15:S31)</f>
        <v>88872.60000000002</v>
      </c>
      <c r="T32" s="61">
        <f t="shared" si="4"/>
        <v>201372.12000000005</v>
      </c>
      <c r="U32" s="63">
        <f t="shared" si="4"/>
        <v>51000</v>
      </c>
      <c r="V32" s="63">
        <f t="shared" si="4"/>
        <v>88894.98000000001</v>
      </c>
      <c r="W32" s="63">
        <f t="shared" si="4"/>
        <v>88872.300000000017</v>
      </c>
      <c r="X32" s="39">
        <f t="shared" si="4"/>
        <v>1437000</v>
      </c>
    </row>
    <row r="33" spans="1:24" x14ac:dyDescent="0.25">
      <c r="V33" s="85" t="s">
        <v>47</v>
      </c>
      <c r="X33" s="86">
        <f>X32*0.22</f>
        <v>316140</v>
      </c>
    </row>
    <row r="34" spans="1:24" x14ac:dyDescent="0.25">
      <c r="V34" s="85" t="s">
        <v>48</v>
      </c>
      <c r="X34" s="86">
        <f>SUM(X32:X33)</f>
        <v>1753140</v>
      </c>
    </row>
    <row r="37" spans="1:24" ht="15.75" x14ac:dyDescent="0.25">
      <c r="A37" s="97" t="s">
        <v>49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</row>
  </sheetData>
  <mergeCells count="23">
    <mergeCell ref="A37:X37"/>
    <mergeCell ref="S9:S12"/>
    <mergeCell ref="T9:T12"/>
    <mergeCell ref="U9:U12"/>
    <mergeCell ref="V9:V12"/>
    <mergeCell ref="W9:W12"/>
    <mergeCell ref="X9:X12"/>
    <mergeCell ref="I10:J12"/>
    <mergeCell ref="K10:L12"/>
    <mergeCell ref="M10:N12"/>
    <mergeCell ref="O10:P12"/>
    <mergeCell ref="Q10:R12"/>
    <mergeCell ref="G9:G12"/>
    <mergeCell ref="A3:X4"/>
    <mergeCell ref="A9:A12"/>
    <mergeCell ref="B9:B12"/>
    <mergeCell ref="C9:C12"/>
    <mergeCell ref="D9:D12"/>
    <mergeCell ref="E9:E12"/>
    <mergeCell ref="F9:F12"/>
    <mergeCell ref="H9:H12"/>
    <mergeCell ref="I9:P9"/>
    <mergeCell ref="Q9:R9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01-06.20</vt:lpstr>
      <vt:lpstr>07-12.20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2020-12-28T18:03:55Z</dcterms:modified>
</cp:coreProperties>
</file>