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20" i="1"/>
  <c r="M17" i="1"/>
  <c r="M25" i="1"/>
  <c r="C26" i="1" l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F25" i="1"/>
  <c r="F24" i="1"/>
  <c r="R24" i="1" s="1"/>
  <c r="F23" i="1"/>
  <c r="M23" i="1" s="1"/>
  <c r="F22" i="1"/>
  <c r="R22" i="1" s="1"/>
  <c r="F21" i="1"/>
  <c r="M21" i="1" s="1"/>
  <c r="F20" i="1"/>
  <c r="M20" i="1" s="1"/>
  <c r="A20" i="1"/>
  <c r="A21" i="1" s="1"/>
  <c r="A22" i="1" s="1"/>
  <c r="A23" i="1" s="1"/>
  <c r="A24" i="1" s="1"/>
  <c r="A25" i="1" s="1"/>
  <c r="F19" i="1"/>
  <c r="M19" i="1" s="1"/>
  <c r="G22" i="1" l="1"/>
  <c r="G24" i="1"/>
  <c r="I19" i="1"/>
  <c r="N19" i="1" s="1"/>
  <c r="I20" i="1"/>
  <c r="I21" i="1"/>
  <c r="K21" i="1"/>
  <c r="R21" i="1"/>
  <c r="M22" i="1"/>
  <c r="I23" i="1"/>
  <c r="N23" i="1" s="1"/>
  <c r="O23" i="1" s="1"/>
  <c r="S23" i="1" s="1"/>
  <c r="R23" i="1"/>
  <c r="M24" i="1"/>
  <c r="G23" i="1"/>
  <c r="H21" i="1"/>
  <c r="N21" i="1" s="1"/>
  <c r="O21" i="1" s="1"/>
  <c r="S21" i="1" s="1"/>
  <c r="J21" i="1"/>
  <c r="I22" i="1"/>
  <c r="N22" i="1" s="1"/>
  <c r="O22" i="1" s="1"/>
  <c r="S22" i="1" s="1"/>
  <c r="I24" i="1"/>
  <c r="L25" i="1"/>
  <c r="R25" i="1"/>
  <c r="N25" i="1"/>
  <c r="O25" i="1" s="1"/>
  <c r="S25" i="1" s="1"/>
  <c r="I25" i="1"/>
  <c r="O19" i="1"/>
  <c r="N20" i="1"/>
  <c r="O20" i="1" s="1"/>
  <c r="S20" i="1" s="1"/>
  <c r="N24" i="1" l="1"/>
  <c r="O24" i="1" s="1"/>
  <c r="S24" i="1" s="1"/>
  <c r="G26" i="1"/>
  <c r="S19" i="1"/>
  <c r="Q13" i="1" l="1"/>
  <c r="P13" i="1"/>
  <c r="F13" i="1"/>
  <c r="M13" i="1" s="1"/>
  <c r="R13" i="1" l="1"/>
  <c r="I13" i="1"/>
  <c r="N13" i="1" s="1"/>
  <c r="O13" i="1" s="1"/>
  <c r="S13" i="1" s="1"/>
  <c r="P17" i="1"/>
  <c r="P14" i="1"/>
  <c r="P15" i="1"/>
  <c r="P16" i="1"/>
  <c r="Q14" i="1" l="1"/>
  <c r="F14" i="1"/>
  <c r="R14" i="1" s="1"/>
  <c r="J14" i="1"/>
  <c r="J26" i="1" s="1"/>
  <c r="H14" i="1"/>
  <c r="H26" i="1" s="1"/>
  <c r="A12" i="1"/>
  <c r="A13" i="1" s="1"/>
  <c r="A11" i="1"/>
  <c r="A14" i="1" l="1"/>
  <c r="A15" i="1" s="1"/>
  <c r="A16" i="1" s="1"/>
  <c r="A17" i="1" s="1"/>
  <c r="M14" i="1"/>
  <c r="I14" i="1"/>
  <c r="K14" i="1"/>
  <c r="K26" i="1" s="1"/>
  <c r="Q11" i="1"/>
  <c r="Q12" i="1"/>
  <c r="Q15" i="1"/>
  <c r="Q16" i="1"/>
  <c r="Q17" i="1"/>
  <c r="Q10" i="1"/>
  <c r="P12" i="1"/>
  <c r="F11" i="1"/>
  <c r="F12" i="1"/>
  <c r="F15" i="1"/>
  <c r="F16" i="1"/>
  <c r="R16" i="1" s="1"/>
  <c r="F17" i="1"/>
  <c r="R17" i="1" s="1"/>
  <c r="F10" i="1"/>
  <c r="P11" i="1"/>
  <c r="P10" i="1"/>
  <c r="P26" i="1" s="1"/>
  <c r="I10" i="1" l="1"/>
  <c r="N10" i="1"/>
  <c r="M10" i="1"/>
  <c r="M15" i="1"/>
  <c r="R15" i="1"/>
  <c r="F26" i="1"/>
  <c r="M11" i="1"/>
  <c r="R11" i="1"/>
  <c r="M12" i="1"/>
  <c r="R12" i="1"/>
  <c r="Q26" i="1"/>
  <c r="N14" i="1"/>
  <c r="I16" i="1"/>
  <c r="M16" i="1"/>
  <c r="N16" i="1" s="1"/>
  <c r="I12" i="1"/>
  <c r="N12" i="1" s="1"/>
  <c r="L17" i="1"/>
  <c r="L26" i="1" s="1"/>
  <c r="I17" i="1"/>
  <c r="I15" i="1"/>
  <c r="N15" i="1" s="1"/>
  <c r="I11" i="1"/>
  <c r="I26" i="1" s="1"/>
  <c r="O10" i="1"/>
  <c r="S10" i="1" s="1"/>
  <c r="M26" i="1" l="1"/>
  <c r="R26" i="1"/>
  <c r="N17" i="1"/>
  <c r="O17" i="1" s="1"/>
  <c r="S17" i="1" s="1"/>
  <c r="N11" i="1"/>
  <c r="O14" i="1"/>
  <c r="S14" i="1" s="1"/>
  <c r="O15" i="1"/>
  <c r="S15" i="1" s="1"/>
  <c r="O16" i="1"/>
  <c r="S16" i="1" s="1"/>
  <c r="O12" i="1"/>
  <c r="S12" i="1" s="1"/>
  <c r="N26" i="1" l="1"/>
  <c r="O11" i="1"/>
  <c r="S11" i="1" l="1"/>
  <c r="O26" i="1"/>
  <c r="S26" i="1" l="1"/>
  <c r="S27" i="1" s="1"/>
  <c r="S28" i="1" s="1"/>
</calcChain>
</file>

<file path=xl/sharedStrings.xml><?xml version="1.0" encoding="utf-8"?>
<sst xmlns="http://schemas.openxmlformats.org/spreadsheetml/2006/main" count="46" uniqueCount="44">
  <si>
    <t>ШТАТНИЙ РОЗПИС</t>
  </si>
  <si>
    <t>Комунального закладу "Прилиманський будинок культури та мистецтв" на січень-грудень 2021 року ( вводиться в дію з 01.12.2021р. )</t>
  </si>
  <si>
    <t xml:space="preserve">МІН. з/п з 01.01.2021р. -  6000,00   (1 тарифний розряд - 2670,00 грн.)  </t>
  </si>
  <si>
    <t xml:space="preserve">№ </t>
  </si>
  <si>
    <t>Назва структурного підрозділу  та посад</t>
  </si>
  <si>
    <t>Кількість штатних  одиниць</t>
  </si>
  <si>
    <t>Тарифний    розряд</t>
  </si>
  <si>
    <t>Матеріальна допомога</t>
  </si>
  <si>
    <t>посадовий оклад</t>
  </si>
  <si>
    <t>посадовий оклад з урахуванням штатних одиниць</t>
  </si>
  <si>
    <t>надбавка за скл-ть та напруж-ть, високі досягнення у праці 50%</t>
  </si>
  <si>
    <t>Премія щомісячна</t>
  </si>
  <si>
    <t>ФОП за місяць</t>
  </si>
  <si>
    <t>Соціально- побутова</t>
  </si>
  <si>
    <t>На оздоровлення</t>
  </si>
  <si>
    <t>Директор</t>
  </si>
  <si>
    <t>Керівник студії</t>
  </si>
  <si>
    <t>Звукорежисер</t>
  </si>
  <si>
    <t>Інженер з охорони праці</t>
  </si>
  <si>
    <t>Діловод</t>
  </si>
  <si>
    <t xml:space="preserve">Прибиральник службових приміщень 
</t>
  </si>
  <si>
    <t>Всього</t>
  </si>
  <si>
    <t xml:space="preserve">Нарахування 22%  на ФОП </t>
  </si>
  <si>
    <t xml:space="preserve">Всього </t>
  </si>
  <si>
    <t>Секретар селищної ради                                                                                                                                            В.В.Щур</t>
  </si>
  <si>
    <t>січень-грудень 2021р.</t>
  </si>
  <si>
    <t>Фонд оплати праці за 12 місяців</t>
  </si>
  <si>
    <t xml:space="preserve">Премії </t>
  </si>
  <si>
    <t>Всього ФОП на 2021рік.</t>
  </si>
  <si>
    <t>надбавка за вислугу років 30%</t>
  </si>
  <si>
    <t>Доплата за книжковий фонд 15%</t>
  </si>
  <si>
    <t>Доплата бібліотекарю 50%</t>
  </si>
  <si>
    <t>Доплата за викори-стання дез. засобів 10%</t>
  </si>
  <si>
    <t>Завідувач бібліотекою</t>
  </si>
  <si>
    <t>Відеооператор</t>
  </si>
  <si>
    <t>Художній керівник</t>
  </si>
  <si>
    <t>Оператор газової котельні</t>
  </si>
  <si>
    <t xml:space="preserve">Оператор газової котельні сез. </t>
  </si>
  <si>
    <t>Сторож</t>
  </si>
  <si>
    <t>надбавка за роботу в нічний час 35%</t>
  </si>
  <si>
    <t xml:space="preserve">Завідувач клубом </t>
  </si>
  <si>
    <t>с. Прилиманське</t>
  </si>
  <si>
    <t>с.Нова Долина</t>
  </si>
  <si>
    <t>Додаток  до рішення №145 -VIIІ від 24.12.2020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</si>
</sst>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1" fillId="0" borderId="0" xfId="0" applyNumberFormat="1" applyFont="1"/>
    <xf numFmtId="4" fontId="3" fillId="0" borderId="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/>
    <xf numFmtId="3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/>
    <xf numFmtId="4" fontId="5" fillId="0" borderId="0" xfId="0" applyNumberFormat="1" applyFont="1" applyAlignment="1">
      <alignment horizontal="left"/>
    </xf>
    <xf numFmtId="1" fontId="0" fillId="0" borderId="0" xfId="0" applyNumberFormat="1"/>
    <xf numFmtId="4" fontId="5" fillId="0" borderId="18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 wrapText="1"/>
    </xf>
    <xf numFmtId="4" fontId="5" fillId="0" borderId="15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/>
    <xf numFmtId="164" fontId="5" fillId="0" borderId="26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/>
    <xf numFmtId="4" fontId="3" fillId="0" borderId="3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left" vertical="top" wrapText="1"/>
    </xf>
    <xf numFmtId="164" fontId="5" fillId="0" borderId="29" xfId="0" applyNumberFormat="1" applyFont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4" fontId="9" fillId="0" borderId="46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10" fillId="0" borderId="3" xfId="0" applyFont="1" applyBorder="1" applyAlignment="1"/>
    <xf numFmtId="0" fontId="10" fillId="0" borderId="43" xfId="0" applyFont="1" applyBorder="1" applyAlignment="1"/>
    <xf numFmtId="4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1" fillId="0" borderId="31" xfId="0" applyFont="1" applyBorder="1" applyAlignment="1"/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1" fillId="0" borderId="20" xfId="0" applyFont="1" applyBorder="1" applyAlignment="1"/>
    <xf numFmtId="4" fontId="5" fillId="0" borderId="0" xfId="0" applyNumberFormat="1" applyFont="1" applyAlignment="1">
      <alignment horizontal="left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center" textRotation="90" wrapText="1"/>
    </xf>
    <xf numFmtId="0" fontId="2" fillId="0" borderId="42" xfId="0" applyFont="1" applyBorder="1" applyAlignment="1">
      <alignment horizontal="center" textRotation="90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D4" workbookViewId="0">
      <selection activeCell="A28" sqref="A28:R28"/>
    </sheetView>
  </sheetViews>
  <sheetFormatPr defaultRowHeight="15" x14ac:dyDescent="0.25"/>
  <cols>
    <col min="1" max="1" width="7" customWidth="1"/>
    <col min="2" max="2" width="27.85546875" customWidth="1"/>
    <col min="3" max="3" width="8" customWidth="1"/>
    <col min="4" max="4" width="6.28515625" customWidth="1"/>
    <col min="5" max="5" width="9.5703125" customWidth="1"/>
    <col min="6" max="6" width="12.7109375" bestFit="1" customWidth="1"/>
    <col min="7" max="7" width="12.7109375" customWidth="1"/>
    <col min="8" max="8" width="8.85546875" customWidth="1"/>
    <col min="9" max="9" width="14" customWidth="1"/>
    <col min="10" max="10" width="9.7109375" customWidth="1"/>
    <col min="11" max="11" width="11.42578125" customWidth="1"/>
    <col min="12" max="12" width="9.7109375" customWidth="1"/>
    <col min="13" max="13" width="11.5703125" customWidth="1"/>
    <col min="14" max="14" width="11.7109375" customWidth="1"/>
    <col min="15" max="15" width="13.85546875" customWidth="1"/>
    <col min="16" max="16" width="11.42578125" customWidth="1"/>
    <col min="17" max="17" width="12.42578125" customWidth="1"/>
    <col min="18" max="18" width="11.28515625" bestFit="1" customWidth="1"/>
    <col min="19" max="19" width="12.85546875" customWidth="1"/>
    <col min="20" max="20" width="8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 t="s">
        <v>43</v>
      </c>
      <c r="P1" s="8"/>
    </row>
    <row r="2" spans="1:20" x14ac:dyDescent="0.25">
      <c r="A2" s="1"/>
      <c r="B2" s="1"/>
      <c r="C2" s="1"/>
      <c r="D2" s="1"/>
      <c r="E2" s="1"/>
      <c r="F2" s="1"/>
      <c r="G2" s="1"/>
      <c r="H2" s="1"/>
      <c r="I2" s="9" t="s">
        <v>0</v>
      </c>
      <c r="J2" s="9"/>
      <c r="K2" s="9"/>
      <c r="L2" s="9"/>
      <c r="M2" s="1"/>
      <c r="N2" s="1"/>
      <c r="O2" s="1"/>
      <c r="P2" s="1"/>
      <c r="Q2" s="83"/>
      <c r="R2" s="83"/>
      <c r="S2" s="10"/>
    </row>
    <row r="3" spans="1:20" x14ac:dyDescent="0.25">
      <c r="A3" s="84" t="s">
        <v>1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20" x14ac:dyDescent="0.25">
      <c r="A4" s="7"/>
      <c r="B4" s="7"/>
      <c r="C4" s="8"/>
      <c r="D4" s="8"/>
      <c r="E4" s="8"/>
      <c r="H4" s="11"/>
      <c r="I4" s="8" t="s">
        <v>2</v>
      </c>
      <c r="J4" s="11"/>
      <c r="K4" s="11"/>
      <c r="L4" s="11"/>
      <c r="M4" s="8"/>
      <c r="N4" s="8"/>
      <c r="O4" s="8"/>
      <c r="P4" s="87"/>
      <c r="Q4" s="87"/>
      <c r="R4" s="87"/>
      <c r="S4" s="8"/>
    </row>
    <row r="5" spans="1:2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8"/>
      <c r="P5" s="88"/>
      <c r="Q5" s="88"/>
      <c r="R5" s="88"/>
      <c r="S5" s="88"/>
    </row>
    <row r="6" spans="1:20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x14ac:dyDescent="0.25">
      <c r="A7" s="89" t="s">
        <v>3</v>
      </c>
      <c r="B7" s="91" t="s">
        <v>4</v>
      </c>
      <c r="C7" s="93" t="s">
        <v>5</v>
      </c>
      <c r="D7" s="95" t="s">
        <v>6</v>
      </c>
      <c r="E7" s="97" t="s">
        <v>25</v>
      </c>
      <c r="F7" s="97"/>
      <c r="G7" s="97"/>
      <c r="H7" s="97"/>
      <c r="I7" s="97"/>
      <c r="J7" s="97"/>
      <c r="K7" s="97"/>
      <c r="L7" s="97"/>
      <c r="M7" s="97"/>
      <c r="N7" s="98"/>
      <c r="O7" s="2"/>
      <c r="P7" s="99" t="s">
        <v>7</v>
      </c>
      <c r="Q7" s="98"/>
      <c r="R7" s="78" t="s">
        <v>27</v>
      </c>
      <c r="S7" s="100" t="s">
        <v>28</v>
      </c>
    </row>
    <row r="8" spans="1:20" ht="66" customHeight="1" thickBot="1" x14ac:dyDescent="0.3">
      <c r="A8" s="90"/>
      <c r="B8" s="92"/>
      <c r="C8" s="94"/>
      <c r="D8" s="96"/>
      <c r="E8" s="3" t="s">
        <v>8</v>
      </c>
      <c r="F8" s="3" t="s">
        <v>9</v>
      </c>
      <c r="G8" s="4" t="s">
        <v>39</v>
      </c>
      <c r="H8" s="4" t="s">
        <v>29</v>
      </c>
      <c r="I8" s="4" t="s">
        <v>10</v>
      </c>
      <c r="J8" s="4" t="s">
        <v>30</v>
      </c>
      <c r="K8" s="4" t="s">
        <v>31</v>
      </c>
      <c r="L8" s="4" t="s">
        <v>32</v>
      </c>
      <c r="M8" s="4" t="s">
        <v>11</v>
      </c>
      <c r="N8" s="5" t="s">
        <v>12</v>
      </c>
      <c r="O8" s="4" t="s">
        <v>26</v>
      </c>
      <c r="P8" s="4" t="s">
        <v>13</v>
      </c>
      <c r="Q8" s="4" t="s">
        <v>14</v>
      </c>
      <c r="R8" s="79"/>
      <c r="S8" s="101"/>
    </row>
    <row r="9" spans="1:20" ht="14.25" customHeight="1" x14ac:dyDescent="0.25">
      <c r="A9" s="80" t="s">
        <v>41</v>
      </c>
      <c r="B9" s="81"/>
      <c r="C9" s="81"/>
      <c r="D9" s="82"/>
      <c r="E9" s="37"/>
      <c r="F9" s="37"/>
      <c r="G9" s="27"/>
      <c r="H9" s="27"/>
      <c r="I9" s="27"/>
      <c r="J9" s="27"/>
      <c r="K9" s="27"/>
      <c r="L9" s="27"/>
      <c r="M9" s="27"/>
      <c r="N9" s="38"/>
      <c r="O9" s="27"/>
      <c r="P9" s="27"/>
      <c r="Q9" s="27"/>
      <c r="R9" s="27"/>
      <c r="S9" s="28"/>
    </row>
    <row r="10" spans="1:20" x14ac:dyDescent="0.25">
      <c r="A10" s="12">
        <v>1</v>
      </c>
      <c r="B10" s="24" t="s">
        <v>15</v>
      </c>
      <c r="C10" s="13">
        <v>1</v>
      </c>
      <c r="D10" s="57">
        <v>12</v>
      </c>
      <c r="E10" s="50">
        <v>5660</v>
      </c>
      <c r="F10" s="14">
        <f>E10*C10</f>
        <v>5660</v>
      </c>
      <c r="G10" s="14"/>
      <c r="H10" s="14"/>
      <c r="I10" s="14">
        <f>F10*0.5</f>
        <v>2830</v>
      </c>
      <c r="J10" s="14"/>
      <c r="K10" s="14"/>
      <c r="L10" s="14"/>
      <c r="M10" s="14">
        <f>F10*2</f>
        <v>11320</v>
      </c>
      <c r="N10" s="15">
        <f>SUM(F10:M10)</f>
        <v>19810</v>
      </c>
      <c r="O10" s="14">
        <f>N10*12</f>
        <v>237720</v>
      </c>
      <c r="P10" s="14">
        <f>E10*C10</f>
        <v>5660</v>
      </c>
      <c r="Q10" s="14">
        <f>E10</f>
        <v>5660</v>
      </c>
      <c r="R10" s="14">
        <v>39871.5</v>
      </c>
      <c r="S10" s="16">
        <f>SUM(O10:R10)</f>
        <v>288911.5</v>
      </c>
      <c r="T10" s="22"/>
    </row>
    <row r="11" spans="1:20" x14ac:dyDescent="0.25">
      <c r="A11" s="17">
        <f>A10+1</f>
        <v>2</v>
      </c>
      <c r="B11" s="23" t="s">
        <v>16</v>
      </c>
      <c r="C11" s="18">
        <v>3</v>
      </c>
      <c r="D11" s="58">
        <v>7</v>
      </c>
      <c r="E11" s="51">
        <v>4112</v>
      </c>
      <c r="F11" s="14">
        <f t="shared" ref="F11:F17" si="0">E11*C11</f>
        <v>12336</v>
      </c>
      <c r="G11" s="14"/>
      <c r="H11" s="14"/>
      <c r="I11" s="14">
        <f t="shared" ref="I11:I25" si="1">F11*0.5</f>
        <v>6168</v>
      </c>
      <c r="J11" s="14"/>
      <c r="K11" s="14"/>
      <c r="L11" s="14"/>
      <c r="M11" s="14">
        <f>F11*1.5</f>
        <v>18504</v>
      </c>
      <c r="N11" s="15">
        <f t="shared" ref="N11:N17" si="2">SUM(F11:M11)</f>
        <v>37008</v>
      </c>
      <c r="O11" s="14">
        <f t="shared" ref="O11:O17" si="3">N11*12</f>
        <v>444096</v>
      </c>
      <c r="P11" s="19">
        <f>E11*C11</f>
        <v>12336</v>
      </c>
      <c r="Q11" s="14">
        <f t="shared" ref="Q11:Q17" si="4">E11</f>
        <v>4112</v>
      </c>
      <c r="R11" s="14">
        <f>F11*2</f>
        <v>24672</v>
      </c>
      <c r="S11" s="16">
        <f t="shared" ref="S11:S17" si="5">SUM(O11:R11)</f>
        <v>485216</v>
      </c>
      <c r="T11" s="22"/>
    </row>
    <row r="12" spans="1:20" x14ac:dyDescent="0.25">
      <c r="A12" s="17">
        <f t="shared" ref="A12:A17" si="6">A11+1</f>
        <v>3</v>
      </c>
      <c r="B12" s="25" t="s">
        <v>17</v>
      </c>
      <c r="C12" s="13">
        <v>1</v>
      </c>
      <c r="D12" s="57">
        <v>6</v>
      </c>
      <c r="E12" s="50">
        <v>3872</v>
      </c>
      <c r="F12" s="14">
        <f t="shared" si="0"/>
        <v>3872</v>
      </c>
      <c r="G12" s="14"/>
      <c r="H12" s="14"/>
      <c r="I12" s="14">
        <f t="shared" si="1"/>
        <v>1936</v>
      </c>
      <c r="J12" s="14"/>
      <c r="K12" s="14"/>
      <c r="L12" s="14"/>
      <c r="M12" s="14">
        <f>F12*1.5</f>
        <v>5808</v>
      </c>
      <c r="N12" s="15">
        <f t="shared" si="2"/>
        <v>11616</v>
      </c>
      <c r="O12" s="14">
        <f t="shared" si="3"/>
        <v>139392</v>
      </c>
      <c r="P12" s="19">
        <f>E12*C12</f>
        <v>3872</v>
      </c>
      <c r="Q12" s="14">
        <f t="shared" si="4"/>
        <v>3872</v>
      </c>
      <c r="R12" s="14">
        <f t="shared" ref="R12:R17" si="7">F12*2</f>
        <v>7744</v>
      </c>
      <c r="S12" s="16">
        <f t="shared" si="5"/>
        <v>154880</v>
      </c>
      <c r="T12" s="22"/>
    </row>
    <row r="13" spans="1:20" x14ac:dyDescent="0.25">
      <c r="A13" s="17">
        <f t="shared" si="6"/>
        <v>4</v>
      </c>
      <c r="B13" s="25" t="s">
        <v>34</v>
      </c>
      <c r="C13" s="13">
        <v>0.5</v>
      </c>
      <c r="D13" s="57">
        <v>6</v>
      </c>
      <c r="E13" s="50">
        <v>3872</v>
      </c>
      <c r="F13" s="14">
        <f t="shared" ref="F13" si="8">E13*C13</f>
        <v>1936</v>
      </c>
      <c r="G13" s="14"/>
      <c r="H13" s="14"/>
      <c r="I13" s="14">
        <f t="shared" ref="I13" si="9">F13*0.5</f>
        <v>968</v>
      </c>
      <c r="J13" s="14"/>
      <c r="K13" s="14"/>
      <c r="L13" s="14"/>
      <c r="M13" s="14">
        <f>F13*1.5</f>
        <v>2904</v>
      </c>
      <c r="N13" s="15">
        <f t="shared" ref="N13" si="10">SUM(F13:M13)</f>
        <v>5808</v>
      </c>
      <c r="O13" s="14">
        <f t="shared" ref="O13" si="11">N13*12</f>
        <v>69696</v>
      </c>
      <c r="P13" s="19">
        <f>E13*C13</f>
        <v>1936</v>
      </c>
      <c r="Q13" s="14">
        <f t="shared" ref="Q13" si="12">E13</f>
        <v>3872</v>
      </c>
      <c r="R13" s="14">
        <f t="shared" si="7"/>
        <v>3872</v>
      </c>
      <c r="S13" s="16">
        <f t="shared" ref="S13" si="13">SUM(O13:R13)</f>
        <v>79376</v>
      </c>
      <c r="T13" s="22"/>
    </row>
    <row r="14" spans="1:20" x14ac:dyDescent="0.25">
      <c r="A14" s="17">
        <f>A12+1</f>
        <v>4</v>
      </c>
      <c r="B14" s="23" t="s">
        <v>33</v>
      </c>
      <c r="C14" s="18">
        <v>1</v>
      </c>
      <c r="D14" s="58">
        <v>8</v>
      </c>
      <c r="E14" s="51">
        <v>4379</v>
      </c>
      <c r="F14" s="14">
        <f t="shared" si="0"/>
        <v>4379</v>
      </c>
      <c r="G14" s="14"/>
      <c r="H14" s="14">
        <f>F14*0.3</f>
        <v>1313.7</v>
      </c>
      <c r="I14" s="14">
        <f t="shared" si="1"/>
        <v>2189.5</v>
      </c>
      <c r="J14" s="14">
        <f>F14*0.15</f>
        <v>656.85</v>
      </c>
      <c r="K14" s="14">
        <f>F14*0.5</f>
        <v>2189.5</v>
      </c>
      <c r="L14" s="14"/>
      <c r="M14" s="14">
        <f>F14*0.5</f>
        <v>2189.5</v>
      </c>
      <c r="N14" s="15">
        <f>SUM(F14:M14)</f>
        <v>12918.05</v>
      </c>
      <c r="O14" s="14">
        <f t="shared" si="3"/>
        <v>155016.59999999998</v>
      </c>
      <c r="P14" s="19">
        <f t="shared" ref="P14:P16" si="14">E14*C14</f>
        <v>4379</v>
      </c>
      <c r="Q14" s="14">
        <f t="shared" si="4"/>
        <v>4379</v>
      </c>
      <c r="R14" s="14">
        <f>F14*1</f>
        <v>4379</v>
      </c>
      <c r="S14" s="16">
        <f t="shared" si="5"/>
        <v>168153.59999999998</v>
      </c>
      <c r="T14" s="22"/>
    </row>
    <row r="15" spans="1:20" ht="16.5" customHeight="1" x14ac:dyDescent="0.25">
      <c r="A15" s="17">
        <f t="shared" si="6"/>
        <v>5</v>
      </c>
      <c r="B15" s="24" t="s">
        <v>18</v>
      </c>
      <c r="C15" s="13">
        <v>0.5</v>
      </c>
      <c r="D15" s="57">
        <v>8</v>
      </c>
      <c r="E15" s="50">
        <v>4379</v>
      </c>
      <c r="F15" s="14">
        <f t="shared" si="0"/>
        <v>2189.5</v>
      </c>
      <c r="G15" s="14"/>
      <c r="H15" s="14"/>
      <c r="I15" s="14">
        <f t="shared" si="1"/>
        <v>1094.75</v>
      </c>
      <c r="J15" s="14"/>
      <c r="K15" s="14"/>
      <c r="L15" s="14"/>
      <c r="M15" s="14">
        <f>F15*1</f>
        <v>2189.5</v>
      </c>
      <c r="N15" s="15">
        <f t="shared" si="2"/>
        <v>5473.75</v>
      </c>
      <c r="O15" s="14">
        <f t="shared" si="3"/>
        <v>65685</v>
      </c>
      <c r="P15" s="19">
        <f t="shared" si="14"/>
        <v>2189.5</v>
      </c>
      <c r="Q15" s="14">
        <f t="shared" si="4"/>
        <v>4379</v>
      </c>
      <c r="R15" s="14">
        <f t="shared" si="7"/>
        <v>4379</v>
      </c>
      <c r="S15" s="16">
        <f t="shared" si="5"/>
        <v>76632.5</v>
      </c>
      <c r="T15" s="22"/>
    </row>
    <row r="16" spans="1:20" x14ac:dyDescent="0.25">
      <c r="A16" s="17">
        <f t="shared" si="6"/>
        <v>6</v>
      </c>
      <c r="B16" s="25" t="s">
        <v>19</v>
      </c>
      <c r="C16" s="13">
        <v>0.5</v>
      </c>
      <c r="D16" s="57">
        <v>5</v>
      </c>
      <c r="E16" s="50">
        <v>3631</v>
      </c>
      <c r="F16" s="14">
        <f t="shared" si="0"/>
        <v>1815.5</v>
      </c>
      <c r="G16" s="14"/>
      <c r="H16" s="14"/>
      <c r="I16" s="14">
        <f t="shared" si="1"/>
        <v>907.75</v>
      </c>
      <c r="J16" s="14"/>
      <c r="K16" s="14"/>
      <c r="L16" s="14"/>
      <c r="M16" s="14">
        <f>F16*1.5</f>
        <v>2723.25</v>
      </c>
      <c r="N16" s="15">
        <f t="shared" si="2"/>
        <v>5446.5</v>
      </c>
      <c r="O16" s="14">
        <f t="shared" si="3"/>
        <v>65358</v>
      </c>
      <c r="P16" s="19">
        <f t="shared" si="14"/>
        <v>1815.5</v>
      </c>
      <c r="Q16" s="14">
        <f t="shared" si="4"/>
        <v>3631</v>
      </c>
      <c r="R16" s="14">
        <f t="shared" si="7"/>
        <v>3631</v>
      </c>
      <c r="S16" s="16">
        <f t="shared" si="5"/>
        <v>74435.5</v>
      </c>
      <c r="T16" s="22"/>
    </row>
    <row r="17" spans="1:20" ht="29.25" customHeight="1" thickBot="1" x14ac:dyDescent="0.3">
      <c r="A17" s="39">
        <f t="shared" si="6"/>
        <v>7</v>
      </c>
      <c r="B17" s="40" t="s">
        <v>20</v>
      </c>
      <c r="C17" s="41">
        <v>0.5</v>
      </c>
      <c r="D17" s="59">
        <v>2</v>
      </c>
      <c r="E17" s="52">
        <v>2910</v>
      </c>
      <c r="F17" s="42">
        <f t="shared" si="0"/>
        <v>1455</v>
      </c>
      <c r="G17" s="42"/>
      <c r="H17" s="42"/>
      <c r="I17" s="42">
        <f t="shared" si="1"/>
        <v>727.5</v>
      </c>
      <c r="J17" s="42"/>
      <c r="K17" s="42"/>
      <c r="L17" s="42">
        <f>F17*0.1</f>
        <v>145.5</v>
      </c>
      <c r="M17" s="42">
        <f>F17*1</f>
        <v>1455</v>
      </c>
      <c r="N17" s="43">
        <f t="shared" si="2"/>
        <v>3783</v>
      </c>
      <c r="O17" s="42">
        <f t="shared" si="3"/>
        <v>45396</v>
      </c>
      <c r="P17" s="44">
        <f>E17*C17</f>
        <v>1455</v>
      </c>
      <c r="Q17" s="42">
        <f t="shared" si="4"/>
        <v>2910</v>
      </c>
      <c r="R17" s="42">
        <f t="shared" si="7"/>
        <v>2910</v>
      </c>
      <c r="S17" s="20">
        <f t="shared" si="5"/>
        <v>52671</v>
      </c>
      <c r="T17" s="22"/>
    </row>
    <row r="18" spans="1:20" ht="19.5" customHeight="1" x14ac:dyDescent="0.25">
      <c r="A18" s="68" t="s">
        <v>42</v>
      </c>
      <c r="B18" s="69"/>
      <c r="C18" s="69"/>
      <c r="D18" s="70"/>
      <c r="E18" s="53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47"/>
      <c r="S18" s="31"/>
      <c r="T18" s="22"/>
    </row>
    <row r="19" spans="1:20" ht="18.75" customHeight="1" x14ac:dyDescent="0.25">
      <c r="A19" s="17">
        <v>8</v>
      </c>
      <c r="B19" s="24" t="s">
        <v>40</v>
      </c>
      <c r="C19" s="29">
        <v>1</v>
      </c>
      <c r="D19" s="58">
        <v>12</v>
      </c>
      <c r="E19" s="54">
        <v>5660</v>
      </c>
      <c r="F19" s="19">
        <f>E19*C19</f>
        <v>5660</v>
      </c>
      <c r="G19" s="19"/>
      <c r="H19" s="19"/>
      <c r="I19" s="19">
        <f t="shared" si="1"/>
        <v>2830</v>
      </c>
      <c r="J19" s="19"/>
      <c r="K19" s="19"/>
      <c r="L19" s="19"/>
      <c r="M19" s="19">
        <f>F19*1.5</f>
        <v>8490</v>
      </c>
      <c r="N19" s="30">
        <f>SUM(F19:M19)</f>
        <v>16980</v>
      </c>
      <c r="O19" s="19">
        <f>N19*12</f>
        <v>203760</v>
      </c>
      <c r="P19" s="19">
        <f>E19*C19</f>
        <v>5660</v>
      </c>
      <c r="Q19" s="19">
        <f>E19</f>
        <v>5660</v>
      </c>
      <c r="R19" s="48">
        <f>F19*2</f>
        <v>11320</v>
      </c>
      <c r="S19" s="31">
        <f>SUM(O19:R19)</f>
        <v>226400</v>
      </c>
      <c r="T19" s="22"/>
    </row>
    <row r="20" spans="1:20" ht="17.25" customHeight="1" x14ac:dyDescent="0.25">
      <c r="A20" s="17">
        <f>A19+1</f>
        <v>9</v>
      </c>
      <c r="B20" s="23" t="s">
        <v>35</v>
      </c>
      <c r="C20" s="29">
        <v>1</v>
      </c>
      <c r="D20" s="58">
        <v>10</v>
      </c>
      <c r="E20" s="54">
        <v>4859</v>
      </c>
      <c r="F20" s="14">
        <f t="shared" ref="F20:F25" si="15">E20*C20</f>
        <v>4859</v>
      </c>
      <c r="G20" s="14"/>
      <c r="H20" s="14"/>
      <c r="I20" s="14">
        <f t="shared" si="1"/>
        <v>2429.5</v>
      </c>
      <c r="J20" s="14"/>
      <c r="K20" s="14"/>
      <c r="L20" s="14"/>
      <c r="M20" s="14">
        <f>F20*1</f>
        <v>4859</v>
      </c>
      <c r="N20" s="15">
        <f>SUM(F20:M20)</f>
        <v>12147.5</v>
      </c>
      <c r="O20" s="14">
        <f t="shared" ref="O20:O25" si="16">N20*12</f>
        <v>145770</v>
      </c>
      <c r="P20" s="19">
        <f>E20*C20</f>
        <v>4859</v>
      </c>
      <c r="Q20" s="14">
        <f t="shared" ref="Q20:Q25" si="17">E20</f>
        <v>4859</v>
      </c>
      <c r="R20" s="48">
        <f>F20*2</f>
        <v>9718</v>
      </c>
      <c r="S20" s="16">
        <f t="shared" ref="S20:S25" si="18">SUM(O20:R20)</f>
        <v>165206</v>
      </c>
      <c r="T20" s="22"/>
    </row>
    <row r="21" spans="1:20" ht="15.75" customHeight="1" x14ac:dyDescent="0.25">
      <c r="A21" s="17">
        <f t="shared" ref="A21:A25" si="19">A20+1</f>
        <v>10</v>
      </c>
      <c r="B21" s="23" t="s">
        <v>33</v>
      </c>
      <c r="C21" s="29">
        <v>1</v>
      </c>
      <c r="D21" s="58">
        <v>8</v>
      </c>
      <c r="E21" s="54">
        <v>4379</v>
      </c>
      <c r="F21" s="14">
        <f t="shared" si="15"/>
        <v>4379</v>
      </c>
      <c r="G21" s="14"/>
      <c r="H21" s="14">
        <f>F21*0.3</f>
        <v>1313.7</v>
      </c>
      <c r="I21" s="14">
        <f t="shared" si="1"/>
        <v>2189.5</v>
      </c>
      <c r="J21" s="14">
        <f>F21*0.15</f>
        <v>656.85</v>
      </c>
      <c r="K21" s="14">
        <f>F21*0.5</f>
        <v>2189.5</v>
      </c>
      <c r="L21" s="14"/>
      <c r="M21" s="14">
        <f>F21*0.5</f>
        <v>2189.5</v>
      </c>
      <c r="N21" s="15">
        <f t="shared" ref="N21:N25" si="20">SUM(F21:M21)</f>
        <v>12918.05</v>
      </c>
      <c r="O21" s="14">
        <f t="shared" si="16"/>
        <v>155016.59999999998</v>
      </c>
      <c r="P21" s="19">
        <f t="shared" ref="P21:P25" si="21">E21*C21</f>
        <v>4379</v>
      </c>
      <c r="Q21" s="14">
        <f t="shared" si="17"/>
        <v>4379</v>
      </c>
      <c r="R21" s="48">
        <f>F21*1</f>
        <v>4379</v>
      </c>
      <c r="S21" s="16">
        <f t="shared" si="18"/>
        <v>168153.59999999998</v>
      </c>
      <c r="T21" s="22"/>
    </row>
    <row r="22" spans="1:20" ht="17.25" customHeight="1" x14ac:dyDescent="0.25">
      <c r="A22" s="17">
        <f t="shared" si="19"/>
        <v>11</v>
      </c>
      <c r="B22" s="25" t="s">
        <v>36</v>
      </c>
      <c r="C22" s="32">
        <v>1</v>
      </c>
      <c r="D22" s="57">
        <v>4</v>
      </c>
      <c r="E22" s="55">
        <v>3391</v>
      </c>
      <c r="F22" s="14">
        <f t="shared" si="15"/>
        <v>3391</v>
      </c>
      <c r="G22" s="14">
        <f>F22*0.35</f>
        <v>1186.8499999999999</v>
      </c>
      <c r="H22" s="14"/>
      <c r="I22" s="14">
        <f t="shared" si="1"/>
        <v>1695.5</v>
      </c>
      <c r="J22" s="14"/>
      <c r="K22" s="14"/>
      <c r="L22" s="14"/>
      <c r="M22" s="14">
        <f>F22*1</f>
        <v>3391</v>
      </c>
      <c r="N22" s="15">
        <f t="shared" si="20"/>
        <v>9664.35</v>
      </c>
      <c r="O22" s="14">
        <f t="shared" si="16"/>
        <v>115972.20000000001</v>
      </c>
      <c r="P22" s="19">
        <f t="shared" si="21"/>
        <v>3391</v>
      </c>
      <c r="Q22" s="14">
        <f t="shared" si="17"/>
        <v>3391</v>
      </c>
      <c r="R22" s="48">
        <f>F22*4</f>
        <v>13564</v>
      </c>
      <c r="S22" s="16">
        <f t="shared" si="18"/>
        <v>136318.20000000001</v>
      </c>
      <c r="T22" s="22"/>
    </row>
    <row r="23" spans="1:20" ht="15.75" customHeight="1" x14ac:dyDescent="0.25">
      <c r="A23" s="17">
        <f t="shared" si="19"/>
        <v>12</v>
      </c>
      <c r="B23" s="25" t="s">
        <v>37</v>
      </c>
      <c r="C23" s="32">
        <v>1</v>
      </c>
      <c r="D23" s="57">
        <v>4</v>
      </c>
      <c r="E23" s="55">
        <v>3391</v>
      </c>
      <c r="F23" s="14">
        <f t="shared" si="15"/>
        <v>3391</v>
      </c>
      <c r="G23" s="14">
        <f>F23*0.35</f>
        <v>1186.8499999999999</v>
      </c>
      <c r="H23" s="14"/>
      <c r="I23" s="14">
        <f t="shared" si="1"/>
        <v>1695.5</v>
      </c>
      <c r="J23" s="14"/>
      <c r="K23" s="14"/>
      <c r="L23" s="14"/>
      <c r="M23" s="14">
        <f t="shared" ref="M23" si="22">F23*1</f>
        <v>3391</v>
      </c>
      <c r="N23" s="15">
        <f t="shared" si="20"/>
        <v>9664.35</v>
      </c>
      <c r="O23" s="14">
        <f>N23*6</f>
        <v>57986.100000000006</v>
      </c>
      <c r="P23" s="19">
        <f t="shared" si="21"/>
        <v>3391</v>
      </c>
      <c r="Q23" s="14">
        <f t="shared" si="17"/>
        <v>3391</v>
      </c>
      <c r="R23" s="48">
        <f>F23*2</f>
        <v>6782</v>
      </c>
      <c r="S23" s="16">
        <f t="shared" si="18"/>
        <v>71550.100000000006</v>
      </c>
      <c r="T23" s="22"/>
    </row>
    <row r="24" spans="1:20" ht="16.5" customHeight="1" x14ac:dyDescent="0.25">
      <c r="A24" s="17">
        <f t="shared" si="19"/>
        <v>13</v>
      </c>
      <c r="B24" s="25" t="s">
        <v>38</v>
      </c>
      <c r="C24" s="32">
        <v>1</v>
      </c>
      <c r="D24" s="57">
        <v>1</v>
      </c>
      <c r="E24" s="55">
        <v>2670</v>
      </c>
      <c r="F24" s="14">
        <f t="shared" si="15"/>
        <v>2670</v>
      </c>
      <c r="G24" s="14">
        <f>F24*0.35</f>
        <v>934.49999999999989</v>
      </c>
      <c r="H24" s="14"/>
      <c r="I24" s="14">
        <f t="shared" si="1"/>
        <v>1335</v>
      </c>
      <c r="J24" s="14"/>
      <c r="K24" s="14"/>
      <c r="L24" s="14"/>
      <c r="M24" s="14">
        <f>F24*1</f>
        <v>2670</v>
      </c>
      <c r="N24" s="15">
        <f t="shared" si="20"/>
        <v>7609.5</v>
      </c>
      <c r="O24" s="14">
        <f t="shared" si="16"/>
        <v>91314</v>
      </c>
      <c r="P24" s="19">
        <f t="shared" si="21"/>
        <v>2670</v>
      </c>
      <c r="Q24" s="14">
        <f t="shared" si="17"/>
        <v>2670</v>
      </c>
      <c r="R24" s="48">
        <f>F24*3</f>
        <v>8010</v>
      </c>
      <c r="S24" s="16">
        <f t="shared" si="18"/>
        <v>104664</v>
      </c>
      <c r="T24" s="22"/>
    </row>
    <row r="25" spans="1:20" ht="29.25" customHeight="1" thickBot="1" x14ac:dyDescent="0.3">
      <c r="A25" s="12">
        <f t="shared" si="19"/>
        <v>14</v>
      </c>
      <c r="B25" s="26" t="s">
        <v>20</v>
      </c>
      <c r="C25" s="33">
        <v>1</v>
      </c>
      <c r="D25" s="60">
        <v>2</v>
      </c>
      <c r="E25" s="56">
        <v>2910</v>
      </c>
      <c r="F25" s="34">
        <f t="shared" si="15"/>
        <v>2910</v>
      </c>
      <c r="G25" s="34"/>
      <c r="H25" s="34"/>
      <c r="I25" s="34">
        <f t="shared" si="1"/>
        <v>1455</v>
      </c>
      <c r="J25" s="34"/>
      <c r="K25" s="34"/>
      <c r="L25" s="42">
        <f>F25*0.1</f>
        <v>291</v>
      </c>
      <c r="M25" s="34">
        <f>F25*1</f>
        <v>2910</v>
      </c>
      <c r="N25" s="35">
        <f t="shared" si="20"/>
        <v>7566</v>
      </c>
      <c r="O25" s="34">
        <f t="shared" si="16"/>
        <v>90792</v>
      </c>
      <c r="P25" s="14">
        <f t="shared" si="21"/>
        <v>2910</v>
      </c>
      <c r="Q25" s="34">
        <f t="shared" si="17"/>
        <v>2910</v>
      </c>
      <c r="R25" s="49">
        <f>F25*2</f>
        <v>5820</v>
      </c>
      <c r="S25" s="36">
        <f t="shared" si="18"/>
        <v>102432</v>
      </c>
      <c r="T25" s="22"/>
    </row>
    <row r="26" spans="1:20" ht="15.75" thickBot="1" x14ac:dyDescent="0.3">
      <c r="A26" s="61"/>
      <c r="B26" s="62" t="s">
        <v>21</v>
      </c>
      <c r="C26" s="63">
        <f>SUM(C10:C25)</f>
        <v>15</v>
      </c>
      <c r="D26" s="64"/>
      <c r="E26" s="65"/>
      <c r="F26" s="65">
        <f t="shared" ref="F26:S26" si="23">SUM(F10:F25)</f>
        <v>60903</v>
      </c>
      <c r="G26" s="65">
        <f t="shared" si="23"/>
        <v>3308.2</v>
      </c>
      <c r="H26" s="65">
        <f t="shared" si="23"/>
        <v>2627.4</v>
      </c>
      <c r="I26" s="65">
        <f t="shared" si="23"/>
        <v>30451.5</v>
      </c>
      <c r="J26" s="65">
        <f t="shared" si="23"/>
        <v>1313.7</v>
      </c>
      <c r="K26" s="65">
        <f t="shared" si="23"/>
        <v>4379</v>
      </c>
      <c r="L26" s="65">
        <f t="shared" si="23"/>
        <v>436.5</v>
      </c>
      <c r="M26" s="65">
        <f t="shared" si="23"/>
        <v>74993.75</v>
      </c>
      <c r="N26" s="65">
        <f t="shared" si="23"/>
        <v>178413.05000000002</v>
      </c>
      <c r="O26" s="65">
        <f t="shared" si="23"/>
        <v>2082970.5000000002</v>
      </c>
      <c r="P26" s="65">
        <f t="shared" si="23"/>
        <v>60903</v>
      </c>
      <c r="Q26" s="65">
        <f t="shared" si="23"/>
        <v>60075</v>
      </c>
      <c r="R26" s="66">
        <f t="shared" si="23"/>
        <v>151051.5</v>
      </c>
      <c r="S26" s="67">
        <f t="shared" si="23"/>
        <v>2355000</v>
      </c>
    </row>
    <row r="27" spans="1:20" x14ac:dyDescent="0.25">
      <c r="A27" s="71" t="s">
        <v>22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31">
        <f>S26*0.22</f>
        <v>518100</v>
      </c>
    </row>
    <row r="28" spans="1:20" ht="15.75" thickBot="1" x14ac:dyDescent="0.3">
      <c r="A28" s="74" t="s">
        <v>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  <c r="S28" s="20">
        <f>S26+S27</f>
        <v>2873100</v>
      </c>
    </row>
    <row r="29" spans="1:2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0" x14ac:dyDescent="0.25">
      <c r="A30" s="7"/>
      <c r="B30" s="7"/>
      <c r="C30" s="7"/>
      <c r="D30" s="7"/>
      <c r="E30" s="77" t="s">
        <v>24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21"/>
    </row>
  </sheetData>
  <mergeCells count="17">
    <mergeCell ref="Q2:R2"/>
    <mergeCell ref="A3:S3"/>
    <mergeCell ref="P4:R4"/>
    <mergeCell ref="O5:S5"/>
    <mergeCell ref="A7:A8"/>
    <mergeCell ref="B7:B8"/>
    <mergeCell ref="C7:C8"/>
    <mergeCell ref="D7:D8"/>
    <mergeCell ref="E7:N7"/>
    <mergeCell ref="P7:Q7"/>
    <mergeCell ref="S7:S8"/>
    <mergeCell ref="A18:D18"/>
    <mergeCell ref="A27:R27"/>
    <mergeCell ref="A28:R28"/>
    <mergeCell ref="E30:R30"/>
    <mergeCell ref="R7:R8"/>
    <mergeCell ref="A9:D9"/>
  </mergeCells>
  <pageMargins left="0.70866141732283472" right="0.31496062992125984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2020-12-28T16:10:21Z</cp:lastPrinted>
  <dcterms:created xsi:type="dcterms:W3CDTF">2020-12-06T17:23:26Z</dcterms:created>
  <dcterms:modified xsi:type="dcterms:W3CDTF">2020-12-28T18:09:56Z</dcterms:modified>
</cp:coreProperties>
</file>