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план2021" sheetId="9" r:id="rId1"/>
    <sheet name="Лист1" sheetId="10" r:id="rId2"/>
  </sheets>
  <definedNames>
    <definedName name="_xlnm.Print_Area" localSheetId="0">план2021!$A$1:$V$40</definedName>
  </definedNames>
  <calcPr calcId="145621" refMode="R1C1"/>
</workbook>
</file>

<file path=xl/calcChain.xml><?xml version="1.0" encoding="utf-8"?>
<calcChain xmlns="http://schemas.openxmlformats.org/spreadsheetml/2006/main">
  <c r="V38" i="9" l="1"/>
  <c r="V37" i="9"/>
  <c r="Q24" i="9" l="1"/>
  <c r="Q25" i="9"/>
  <c r="Q26" i="9"/>
  <c r="Q27" i="9"/>
  <c r="Q28" i="9"/>
  <c r="Q29" i="9"/>
  <c r="Q30" i="9"/>
  <c r="Q31" i="9"/>
  <c r="Q32" i="9"/>
  <c r="Q33" i="9"/>
  <c r="Q34" i="9"/>
  <c r="Q35" i="9"/>
  <c r="Q18" i="9"/>
  <c r="Q19" i="9"/>
  <c r="Q20" i="9"/>
  <c r="Q21" i="9"/>
  <c r="Q22" i="9"/>
  <c r="Q23" i="9"/>
  <c r="Q17" i="9"/>
  <c r="U26" i="9"/>
  <c r="U28" i="9"/>
  <c r="U30" i="9"/>
  <c r="U32" i="9"/>
  <c r="U34" i="9"/>
  <c r="T26" i="9"/>
  <c r="T34" i="9"/>
  <c r="P30" i="9"/>
  <c r="H25" i="9"/>
  <c r="T25" i="9" s="1"/>
  <c r="H26" i="9"/>
  <c r="P26" i="9" s="1"/>
  <c r="H27" i="9"/>
  <c r="T27" i="9" s="1"/>
  <c r="H28" i="9"/>
  <c r="H29" i="9"/>
  <c r="T29" i="9" s="1"/>
  <c r="H30" i="9"/>
  <c r="O30" i="9" s="1"/>
  <c r="H31" i="9"/>
  <c r="T31" i="9" s="1"/>
  <c r="H32" i="9"/>
  <c r="O32" i="9" s="1"/>
  <c r="H33" i="9"/>
  <c r="T33" i="9" s="1"/>
  <c r="H34" i="9"/>
  <c r="O34" i="9" s="1"/>
  <c r="H35" i="9"/>
  <c r="T35" i="9" s="1"/>
  <c r="H24" i="9"/>
  <c r="U24" i="9" s="1"/>
  <c r="H17" i="9"/>
  <c r="P17" i="9" s="1"/>
  <c r="G18" i="9"/>
  <c r="H18" i="9" s="1"/>
  <c r="P18" i="9" s="1"/>
  <c r="G19" i="9"/>
  <c r="H19" i="9" s="1"/>
  <c r="U19" i="9" s="1"/>
  <c r="G20" i="9"/>
  <c r="H20" i="9" s="1"/>
  <c r="P20" i="9" s="1"/>
  <c r="G21" i="9"/>
  <c r="H21" i="9" s="1"/>
  <c r="U21" i="9" s="1"/>
  <c r="G22" i="9"/>
  <c r="H22" i="9" s="1"/>
  <c r="P22" i="9" s="1"/>
  <c r="G23" i="9"/>
  <c r="H23" i="9" s="1"/>
  <c r="U23" i="9" s="1"/>
  <c r="G17" i="9"/>
  <c r="U25" i="9" l="1"/>
  <c r="P34" i="9"/>
  <c r="T30" i="9"/>
  <c r="U18" i="9"/>
  <c r="U22" i="9"/>
  <c r="U20" i="9"/>
  <c r="U35" i="9"/>
  <c r="U33" i="9"/>
  <c r="U31" i="9"/>
  <c r="U29" i="9"/>
  <c r="U27" i="9"/>
  <c r="P23" i="9"/>
  <c r="P21" i="9"/>
  <c r="P19" i="9"/>
  <c r="O24" i="9"/>
  <c r="P32" i="9"/>
  <c r="P28" i="9"/>
  <c r="P24" i="9"/>
  <c r="T32" i="9"/>
  <c r="T28" i="9"/>
  <c r="T24" i="9"/>
  <c r="T23" i="9"/>
  <c r="T21" i="9"/>
  <c r="T19" i="9"/>
  <c r="T22" i="9"/>
  <c r="T20" i="9"/>
  <c r="T18" i="9"/>
  <c r="L17" i="9"/>
  <c r="O35" i="9"/>
  <c r="O33" i="9"/>
  <c r="O31" i="9"/>
  <c r="O29" i="9"/>
  <c r="T17" i="9"/>
  <c r="J17" i="9"/>
  <c r="O17" i="9"/>
  <c r="O25" i="9"/>
  <c r="P35" i="9"/>
  <c r="P33" i="9"/>
  <c r="P31" i="9"/>
  <c r="P29" i="9"/>
  <c r="P27" i="9"/>
  <c r="P25" i="9"/>
  <c r="S17" i="9"/>
  <c r="T36" i="9" l="1"/>
  <c r="J18" i="9"/>
  <c r="L18" i="9"/>
  <c r="O18" i="9"/>
  <c r="J19" i="9"/>
  <c r="L19" i="9"/>
  <c r="O19" i="9"/>
  <c r="J20" i="9"/>
  <c r="L20" i="9"/>
  <c r="O20" i="9"/>
  <c r="J21" i="9"/>
  <c r="L21" i="9"/>
  <c r="O21" i="9"/>
  <c r="J22" i="9"/>
  <c r="L22" i="9"/>
  <c r="O22" i="9"/>
  <c r="J23" i="9"/>
  <c r="L23" i="9"/>
  <c r="O23" i="9"/>
  <c r="O28" i="9"/>
  <c r="N29" i="9"/>
  <c r="R29" i="9" s="1"/>
  <c r="R30" i="9"/>
  <c r="S18" i="9"/>
  <c r="S19" i="9"/>
  <c r="S20" i="9"/>
  <c r="S21" i="9"/>
  <c r="S22" i="9"/>
  <c r="S23" i="9"/>
  <c r="S24" i="9"/>
  <c r="R25" i="9"/>
  <c r="N26" i="9"/>
  <c r="S26" i="9"/>
  <c r="O27" i="9"/>
  <c r="S27" i="9"/>
  <c r="N28" i="9"/>
  <c r="S28" i="9"/>
  <c r="R31" i="9"/>
  <c r="S32" i="9"/>
  <c r="R33" i="9"/>
  <c r="V33" i="9" s="1"/>
  <c r="S33" i="9"/>
  <c r="R34" i="9"/>
  <c r="V34" i="9" s="1"/>
  <c r="S34" i="9"/>
  <c r="R35" i="9"/>
  <c r="D36" i="9"/>
  <c r="P36" i="9"/>
  <c r="U36" i="9"/>
  <c r="L36" i="9" l="1"/>
  <c r="R23" i="9"/>
  <c r="V23" i="9" s="1"/>
  <c r="R21" i="9"/>
  <c r="V21" i="9" s="1"/>
  <c r="R19" i="9"/>
  <c r="V19" i="9" s="1"/>
  <c r="S31" i="9"/>
  <c r="V31" i="9" s="1"/>
  <c r="S30" i="9"/>
  <c r="V30" i="9" s="1"/>
  <c r="O26" i="9"/>
  <c r="O36" i="9" s="1"/>
  <c r="R22" i="9"/>
  <c r="V22" i="9" s="1"/>
  <c r="R20" i="9"/>
  <c r="V20" i="9" s="1"/>
  <c r="R18" i="9"/>
  <c r="V18" i="9" s="1"/>
  <c r="S35" i="9"/>
  <c r="V35" i="9" s="1"/>
  <c r="R32" i="9"/>
  <c r="V32" i="9" s="1"/>
  <c r="H36" i="9"/>
  <c r="N27" i="9"/>
  <c r="N36" i="9" s="1"/>
  <c r="S25" i="9"/>
  <c r="V25" i="9" s="1"/>
  <c r="J24" i="9"/>
  <c r="R24" i="9" s="1"/>
  <c r="V24" i="9" s="1"/>
  <c r="R17" i="9"/>
  <c r="V17" i="9" s="1"/>
  <c r="S29" i="9"/>
  <c r="V29" i="9" s="1"/>
  <c r="R28" i="9"/>
  <c r="V28" i="9" s="1"/>
  <c r="J36" i="9" l="1"/>
  <c r="R26" i="9"/>
  <c r="V26" i="9" s="1"/>
  <c r="R27" i="9"/>
  <c r="V27" i="9" s="1"/>
  <c r="S36" i="9"/>
  <c r="V36" i="9" l="1"/>
  <c r="R36" i="9"/>
  <c r="Q36" i="9"/>
</calcChain>
</file>

<file path=xl/sharedStrings.xml><?xml version="1.0" encoding="utf-8"?>
<sst xmlns="http://schemas.openxmlformats.org/spreadsheetml/2006/main" count="88" uniqueCount="71">
  <si>
    <t>Розряд</t>
  </si>
  <si>
    <t>%</t>
  </si>
  <si>
    <t>стаж</t>
  </si>
  <si>
    <t>Доплата</t>
  </si>
  <si>
    <t>сума</t>
  </si>
  <si>
    <t>РАЗОМ:</t>
  </si>
  <si>
    <t>Вихователь</t>
  </si>
  <si>
    <t>Кухар</t>
  </si>
  <si>
    <t>Підс.робітник</t>
  </si>
  <si>
    <t>Сторож</t>
  </si>
  <si>
    <t>Двірник</t>
  </si>
  <si>
    <t>Праля</t>
  </si>
  <si>
    <t>премія</t>
  </si>
  <si>
    <t>ШТАТНИЙ РОЗПИС</t>
  </si>
  <si>
    <t>Кравченко К.І.</t>
  </si>
  <si>
    <t>Посада</t>
  </si>
  <si>
    <t>ПІБ</t>
  </si>
  <si>
    <t>Ставка</t>
  </si>
  <si>
    <t>Посадовий</t>
  </si>
  <si>
    <t>Надбавки</t>
  </si>
  <si>
    <t>Фонд</t>
  </si>
  <si>
    <t>з/пл</t>
  </si>
  <si>
    <t>на місяць</t>
  </si>
  <si>
    <t>на рік</t>
  </si>
  <si>
    <t>Завідувач ДНЗ</t>
  </si>
  <si>
    <t>Муз. керівник</t>
  </si>
  <si>
    <t>Зав. госп.</t>
  </si>
  <si>
    <t>Пом. вихователя</t>
  </si>
  <si>
    <t>Безпалько А.С.</t>
  </si>
  <si>
    <t>Кулієва А.М.</t>
  </si>
  <si>
    <t>Кирилюк В.В.</t>
  </si>
  <si>
    <t>Парлікокошко Т.В.</t>
  </si>
  <si>
    <t>Шенда Н.О.</t>
  </si>
  <si>
    <t>Чернова Л.В.</t>
  </si>
  <si>
    <t>Бондаренко М.М.</t>
  </si>
  <si>
    <t>Морозова С.О.</t>
  </si>
  <si>
    <t xml:space="preserve">Оклад </t>
  </si>
  <si>
    <t>ЄТС</t>
  </si>
  <si>
    <t>Ст. медсестра</t>
  </si>
  <si>
    <t>Бакаліна І.М.</t>
  </si>
  <si>
    <t>Кузьмук Н.Т.</t>
  </si>
  <si>
    <t>інші</t>
  </si>
  <si>
    <t>ст.57 /</t>
  </si>
  <si>
    <t>Кравченко С.М.</t>
  </si>
  <si>
    <t>Свириденко К.А.</t>
  </si>
  <si>
    <t>Івахненко Н.М.</t>
  </si>
  <si>
    <t>Колтуклу Г.</t>
  </si>
  <si>
    <t>Масюткіна К.Ю.</t>
  </si>
  <si>
    <t>Сиріца Т.М.</t>
  </si>
  <si>
    <t>прест.</t>
  </si>
  <si>
    <t>надб.скл.</t>
  </si>
  <si>
    <t>м/д на</t>
  </si>
  <si>
    <t>оздор.</t>
  </si>
  <si>
    <t>за 12 міс.</t>
  </si>
  <si>
    <t xml:space="preserve">МІН. з/п з 01.01.2021 р. -  6000,00   (1 тарифний розряд - 2670,00 грн.)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</si>
  <si>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</t>
  </si>
  <si>
    <t>оклад з урах.</t>
  </si>
  <si>
    <t>підвищень</t>
  </si>
  <si>
    <t>штатних од.</t>
  </si>
  <si>
    <t>щомісячна</t>
  </si>
  <si>
    <t>премії,</t>
  </si>
  <si>
    <t>інші виплати</t>
  </si>
  <si>
    <t>Секретар селищної ради</t>
  </si>
  <si>
    <t>Щур В.В.</t>
  </si>
  <si>
    <t>Додаток</t>
  </si>
  <si>
    <t>Хлібодарського дошкільного навчального закладу дитячого садка "БЕРІЗКА"  на 2021 рік</t>
  </si>
  <si>
    <t>ЄСВ 22%</t>
  </si>
  <si>
    <t>Всього</t>
  </si>
  <si>
    <t>05.01.2021р.</t>
  </si>
  <si>
    <t>з/п</t>
  </si>
  <si>
    <t xml:space="preserve">до рішення сесії №202-VIІI від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</si>
</sst>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b/>
      <u/>
      <sz val="16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9" fontId="2" fillId="0" borderId="13" xfId="0" applyNumberFormat="1" applyFont="1" applyBorder="1"/>
    <xf numFmtId="9" fontId="2" fillId="0" borderId="4" xfId="0" applyNumberFormat="1" applyFont="1" applyBorder="1"/>
    <xf numFmtId="0" fontId="2" fillId="0" borderId="4" xfId="0" applyFont="1" applyBorder="1"/>
    <xf numFmtId="0" fontId="2" fillId="0" borderId="13" xfId="0" applyFont="1" applyBorder="1"/>
    <xf numFmtId="2" fontId="2" fillId="0" borderId="13" xfId="0" applyNumberFormat="1" applyFont="1" applyBorder="1"/>
    <xf numFmtId="2" fontId="2" fillId="0" borderId="15" xfId="0" applyNumberFormat="1" applyFont="1" applyBorder="1"/>
    <xf numFmtId="2" fontId="2" fillId="0" borderId="4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8" xfId="0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2" fillId="0" borderId="1" xfId="0" applyFont="1" applyBorder="1" applyAlignment="1">
      <alignment vertical="center"/>
    </xf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/>
    <xf numFmtId="0" fontId="2" fillId="0" borderId="19" xfId="0" applyFont="1" applyBorder="1"/>
    <xf numFmtId="0" fontId="2" fillId="0" borderId="29" xfId="0" applyFont="1" applyBorder="1"/>
    <xf numFmtId="9" fontId="2" fillId="0" borderId="29" xfId="0" applyNumberFormat="1" applyFont="1" applyBorder="1"/>
    <xf numFmtId="0" fontId="2" fillId="0" borderId="20" xfId="0" applyFont="1" applyFill="1" applyBorder="1"/>
    <xf numFmtId="0" fontId="2" fillId="0" borderId="20" xfId="0" applyFont="1" applyBorder="1"/>
    <xf numFmtId="0" fontId="2" fillId="0" borderId="23" xfId="0" applyFont="1" applyBorder="1"/>
    <xf numFmtId="0" fontId="2" fillId="0" borderId="32" xfId="0" applyFont="1" applyBorder="1"/>
    <xf numFmtId="0" fontId="2" fillId="0" borderId="24" xfId="0" applyFont="1" applyBorder="1"/>
    <xf numFmtId="0" fontId="2" fillId="0" borderId="25" xfId="0" applyFont="1" applyBorder="1"/>
    <xf numFmtId="9" fontId="2" fillId="0" borderId="23" xfId="0" applyNumberFormat="1" applyFont="1" applyBorder="1"/>
    <xf numFmtId="9" fontId="2" fillId="0" borderId="30" xfId="0" applyNumberFormat="1" applyFont="1" applyBorder="1"/>
    <xf numFmtId="0" fontId="2" fillId="0" borderId="26" xfId="0" applyFont="1" applyBorder="1"/>
    <xf numFmtId="0" fontId="2" fillId="0" borderId="39" xfId="0" applyFont="1" applyBorder="1"/>
    <xf numFmtId="0" fontId="2" fillId="0" borderId="40" xfId="0" applyFont="1" applyBorder="1"/>
    <xf numFmtId="9" fontId="2" fillId="0" borderId="40" xfId="0" applyNumberFormat="1" applyFont="1" applyBorder="1"/>
    <xf numFmtId="2" fontId="2" fillId="0" borderId="40" xfId="0" applyNumberFormat="1" applyFont="1" applyBorder="1"/>
    <xf numFmtId="2" fontId="2" fillId="0" borderId="41" xfId="0" applyNumberFormat="1" applyFont="1" applyBorder="1"/>
    <xf numFmtId="0" fontId="2" fillId="0" borderId="42" xfId="0" applyFont="1" applyBorder="1"/>
    <xf numFmtId="0" fontId="2" fillId="0" borderId="43" xfId="0" applyFont="1" applyBorder="1"/>
    <xf numFmtId="2" fontId="2" fillId="0" borderId="23" xfId="0" applyNumberFormat="1" applyFont="1" applyBorder="1"/>
    <xf numFmtId="0" fontId="2" fillId="0" borderId="30" xfId="0" applyFont="1" applyBorder="1"/>
    <xf numFmtId="2" fontId="2" fillId="0" borderId="26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4" xfId="0" applyFont="1" applyBorder="1"/>
    <xf numFmtId="9" fontId="2" fillId="0" borderId="45" xfId="0" applyNumberFormat="1" applyFont="1" applyBorder="1"/>
    <xf numFmtId="2" fontId="2" fillId="0" borderId="47" xfId="0" applyNumberFormat="1" applyFont="1" applyBorder="1"/>
    <xf numFmtId="2" fontId="2" fillId="0" borderId="48" xfId="0" applyNumberFormat="1" applyFont="1" applyBorder="1"/>
    <xf numFmtId="2" fontId="2" fillId="0" borderId="27" xfId="0" applyNumberFormat="1" applyFont="1" applyBorder="1"/>
    <xf numFmtId="9" fontId="2" fillId="0" borderId="39" xfId="0" applyNumberFormat="1" applyFont="1" applyBorder="1"/>
    <xf numFmtId="9" fontId="2" fillId="0" borderId="42" xfId="0" applyNumberFormat="1" applyFont="1" applyBorder="1"/>
    <xf numFmtId="9" fontId="2" fillId="0" borderId="43" xfId="0" applyNumberFormat="1" applyFont="1" applyBorder="1"/>
    <xf numFmtId="0" fontId="6" fillId="0" borderId="50" xfId="0" applyFont="1" applyBorder="1" applyAlignment="1">
      <alignment horizontal="center"/>
    </xf>
    <xf numFmtId="0" fontId="2" fillId="0" borderId="51" xfId="0" applyFont="1" applyBorder="1"/>
    <xf numFmtId="0" fontId="2" fillId="0" borderId="0" xfId="0" applyFont="1" applyBorder="1" applyAlignment="1">
      <alignment horizontal="center"/>
    </xf>
    <xf numFmtId="2" fontId="2" fillId="0" borderId="2" xfId="0" applyNumberFormat="1" applyFont="1" applyBorder="1"/>
    <xf numFmtId="2" fontId="2" fillId="0" borderId="3" xfId="0" applyNumberFormat="1" applyFont="1" applyBorder="1"/>
    <xf numFmtId="2" fontId="2" fillId="0" borderId="19" xfId="0" applyNumberFormat="1" applyFont="1" applyBorder="1"/>
    <xf numFmtId="2" fontId="2" fillId="0" borderId="46" xfId="0" applyNumberFormat="1" applyFont="1" applyBorder="1"/>
    <xf numFmtId="2" fontId="2" fillId="0" borderId="30" xfId="0" applyNumberFormat="1" applyFont="1" applyBorder="1"/>
    <xf numFmtId="2" fontId="2" fillId="0" borderId="29" xfId="0" applyNumberFormat="1" applyFont="1" applyBorder="1"/>
    <xf numFmtId="2" fontId="2" fillId="0" borderId="20" xfId="0" applyNumberFormat="1" applyFont="1" applyBorder="1"/>
    <xf numFmtId="2" fontId="2" fillId="0" borderId="14" xfId="0" applyNumberFormat="1" applyFont="1" applyBorder="1"/>
    <xf numFmtId="2" fontId="2" fillId="0" borderId="25" xfId="0" applyNumberFormat="1" applyFont="1" applyBorder="1"/>
    <xf numFmtId="2" fontId="2" fillId="0" borderId="1" xfId="0" applyNumberFormat="1" applyFont="1" applyBorder="1"/>
    <xf numFmtId="0" fontId="6" fillId="0" borderId="3" xfId="0" applyFont="1" applyBorder="1" applyAlignment="1">
      <alignment horizontal="center"/>
    </xf>
    <xf numFmtId="2" fontId="2" fillId="0" borderId="52" xfId="0" applyNumberFormat="1" applyFont="1" applyBorder="1"/>
    <xf numFmtId="2" fontId="2" fillId="0" borderId="39" xfId="0" applyNumberFormat="1" applyFont="1" applyBorder="1"/>
    <xf numFmtId="2" fontId="2" fillId="0" borderId="17" xfId="0" applyNumberFormat="1" applyFont="1" applyBorder="1"/>
    <xf numFmtId="2" fontId="2" fillId="0" borderId="51" xfId="0" applyNumberFormat="1" applyFont="1" applyBorder="1"/>
    <xf numFmtId="2" fontId="2" fillId="0" borderId="22" xfId="0" applyNumberFormat="1" applyFont="1" applyBorder="1"/>
    <xf numFmtId="2" fontId="2" fillId="0" borderId="21" xfId="0" applyNumberFormat="1" applyFont="1" applyBorder="1"/>
    <xf numFmtId="2" fontId="9" fillId="0" borderId="10" xfId="0" applyNumberFormat="1" applyFont="1" applyBorder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/>
    <xf numFmtId="2" fontId="9" fillId="0" borderId="8" xfId="0" applyNumberFormat="1" applyFont="1" applyBorder="1"/>
    <xf numFmtId="2" fontId="9" fillId="0" borderId="9" xfId="0" applyNumberFormat="1" applyFont="1" applyBorder="1"/>
    <xf numFmtId="2" fontId="9" fillId="0" borderId="11" xfId="0" applyNumberFormat="1" applyFont="1" applyBorder="1"/>
    <xf numFmtId="0" fontId="4" fillId="0" borderId="0" xfId="0" applyFont="1" applyFill="1"/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0" xfId="0" applyFont="1"/>
    <xf numFmtId="2" fontId="2" fillId="0" borderId="49" xfId="0" applyNumberFormat="1" applyFont="1" applyBorder="1"/>
    <xf numFmtId="1" fontId="0" fillId="0" borderId="0" xfId="0" applyNumberFormat="1"/>
    <xf numFmtId="4" fontId="2" fillId="0" borderId="0" xfId="0" applyNumberFormat="1" applyFont="1" applyBorder="1"/>
    <xf numFmtId="4" fontId="9" fillId="0" borderId="12" xfId="0" applyNumberFormat="1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textRotation="90"/>
    </xf>
    <xf numFmtId="0" fontId="2" fillId="0" borderId="18" xfId="0" applyFont="1" applyBorder="1" applyAlignment="1">
      <alignment textRotation="90"/>
    </xf>
    <xf numFmtId="0" fontId="2" fillId="0" borderId="23" xfId="0" applyFont="1" applyBorder="1" applyAlignment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topLeftCell="I1" zoomScaleNormal="100" zoomScaleSheetLayoutView="80" workbookViewId="0">
      <selection activeCell="S4" sqref="S4"/>
    </sheetView>
  </sheetViews>
  <sheetFormatPr defaultRowHeight="12.75" x14ac:dyDescent="0.2"/>
  <cols>
    <col min="1" max="1" width="6" customWidth="1"/>
    <col min="2" max="2" width="20" customWidth="1"/>
    <col min="3" max="3" width="21.28515625" customWidth="1"/>
    <col min="4" max="4" width="10.140625" customWidth="1"/>
    <col min="5" max="5" width="5.85546875" customWidth="1"/>
    <col min="6" max="6" width="11.140625" customWidth="1"/>
    <col min="7" max="7" width="14.28515625" customWidth="1"/>
    <col min="8" max="8" width="11.7109375" customWidth="1"/>
    <col min="9" max="9" width="6.85546875" customWidth="1"/>
    <col min="10" max="10" width="13.5703125" customWidth="1"/>
    <col min="11" max="11" width="6.140625" customWidth="1"/>
    <col min="12" max="12" width="13.5703125" customWidth="1"/>
    <col min="13" max="13" width="6.42578125" customWidth="1"/>
    <col min="14" max="14" width="10.42578125" customWidth="1"/>
    <col min="15" max="15" width="12" customWidth="1"/>
    <col min="16" max="16" width="13.140625" customWidth="1"/>
    <col min="17" max="17" width="14" customWidth="1"/>
    <col min="18" max="18" width="15.28515625" customWidth="1"/>
    <col min="19" max="19" width="14.28515625" customWidth="1"/>
    <col min="20" max="20" width="15.85546875" customWidth="1"/>
    <col min="21" max="21" width="15.5703125" customWidth="1"/>
    <col min="22" max="22" width="17.140625" customWidth="1"/>
  </cols>
  <sheetData>
    <row r="1" spans="1:23" ht="20.100000000000001" customHeight="1" x14ac:dyDescent="0.3">
      <c r="A1" s="4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3"/>
      <c r="T1" s="3"/>
      <c r="U1" s="3"/>
      <c r="V1" s="3"/>
    </row>
    <row r="2" spans="1:23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3"/>
      <c r="P2" s="3"/>
      <c r="Q2" s="3"/>
      <c r="R2" s="99" t="s">
        <v>64</v>
      </c>
      <c r="S2" s="3"/>
      <c r="T2" s="3"/>
      <c r="U2" s="3"/>
      <c r="V2" s="3"/>
      <c r="W2" s="1"/>
    </row>
    <row r="3" spans="1:23" ht="20.100000000000001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3"/>
      <c r="P3" s="3"/>
      <c r="Q3" s="3"/>
      <c r="R3" s="99" t="s">
        <v>70</v>
      </c>
      <c r="S3" s="3"/>
      <c r="T3" s="3"/>
      <c r="U3" s="3"/>
      <c r="V3" s="3"/>
      <c r="W3" s="1"/>
    </row>
    <row r="4" spans="1:23" ht="20.100000000000001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03" t="s">
        <v>68</v>
      </c>
      <c r="S4" s="3"/>
      <c r="T4" s="3"/>
      <c r="U4" s="3"/>
      <c r="V4" s="3"/>
      <c r="W4" s="1"/>
    </row>
    <row r="5" spans="1:23" ht="20.100000000000001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"/>
    </row>
    <row r="6" spans="1:23" ht="20.100000000000001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"/>
    </row>
    <row r="7" spans="1:23" ht="8.2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 ht="24.95" customHeight="1" x14ac:dyDescent="0.3">
      <c r="A8" s="3"/>
      <c r="B8" s="3"/>
      <c r="C8" s="3"/>
      <c r="E8" s="4" t="s">
        <v>13</v>
      </c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</row>
    <row r="9" spans="1:23" ht="15.75" customHeight="1" x14ac:dyDescent="0.3">
      <c r="A9" s="3"/>
      <c r="B9" s="2" t="s">
        <v>65</v>
      </c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3" ht="16.5" customHeight="1" x14ac:dyDescent="0.3">
      <c r="A10" s="3"/>
      <c r="B10" s="3"/>
      <c r="C10" s="3"/>
      <c r="D10" s="3"/>
      <c r="E10" s="2"/>
      <c r="F10" s="2"/>
      <c r="G10" s="2"/>
      <c r="H10" s="3"/>
      <c r="I10" s="3"/>
      <c r="J10" s="3"/>
      <c r="K10" s="3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3" ht="20.25" customHeight="1" x14ac:dyDescent="0.3">
      <c r="A11" s="3"/>
      <c r="B11" s="3"/>
      <c r="C11" s="103" t="s">
        <v>54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3" ht="12" customHeight="1" thickBo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3" ht="20.100000000000001" customHeight="1" x14ac:dyDescent="0.25">
      <c r="A13" s="25" t="s">
        <v>55</v>
      </c>
      <c r="B13" s="27"/>
      <c r="C13" s="23"/>
      <c r="D13" s="28"/>
      <c r="E13" s="111" t="s">
        <v>0</v>
      </c>
      <c r="F13" s="28" t="s">
        <v>36</v>
      </c>
      <c r="G13" s="21" t="s">
        <v>18</v>
      </c>
      <c r="H13" s="22" t="s">
        <v>18</v>
      </c>
      <c r="I13" s="108" t="s">
        <v>19</v>
      </c>
      <c r="J13" s="108"/>
      <c r="K13" s="108"/>
      <c r="L13" s="109"/>
      <c r="M13" s="110" t="s">
        <v>3</v>
      </c>
      <c r="N13" s="108"/>
      <c r="O13" s="29" t="s">
        <v>50</v>
      </c>
      <c r="P13" s="21" t="s">
        <v>12</v>
      </c>
      <c r="Q13" s="55" t="s">
        <v>20</v>
      </c>
      <c r="R13" s="101" t="s">
        <v>20</v>
      </c>
      <c r="S13" s="28" t="s">
        <v>42</v>
      </c>
      <c r="T13" s="22" t="s">
        <v>51</v>
      </c>
      <c r="U13" s="28"/>
      <c r="V13" s="55" t="s">
        <v>20</v>
      </c>
    </row>
    <row r="14" spans="1:23" ht="20.100000000000001" customHeight="1" x14ac:dyDescent="0.25">
      <c r="A14" s="24"/>
      <c r="B14" s="30" t="s">
        <v>15</v>
      </c>
      <c r="C14" s="31" t="s">
        <v>16</v>
      </c>
      <c r="D14" s="32" t="s">
        <v>17</v>
      </c>
      <c r="E14" s="112"/>
      <c r="F14" s="32" t="s">
        <v>37</v>
      </c>
      <c r="G14" s="34" t="s">
        <v>56</v>
      </c>
      <c r="H14" s="37" t="s">
        <v>56</v>
      </c>
      <c r="I14" s="59" t="s">
        <v>1</v>
      </c>
      <c r="J14" s="16" t="s">
        <v>2</v>
      </c>
      <c r="K14" s="16" t="s">
        <v>1</v>
      </c>
      <c r="L14" s="16" t="s">
        <v>49</v>
      </c>
      <c r="M14" s="16" t="s">
        <v>1</v>
      </c>
      <c r="N14" s="33" t="s">
        <v>4</v>
      </c>
      <c r="O14" s="13">
        <v>0.5</v>
      </c>
      <c r="P14" s="35" t="s">
        <v>59</v>
      </c>
      <c r="Q14" s="56" t="s">
        <v>21</v>
      </c>
      <c r="R14" s="100" t="s">
        <v>21</v>
      </c>
      <c r="S14" s="32" t="s">
        <v>41</v>
      </c>
      <c r="T14" s="36" t="s">
        <v>52</v>
      </c>
      <c r="U14" s="69" t="s">
        <v>60</v>
      </c>
      <c r="V14" s="58" t="s">
        <v>69</v>
      </c>
    </row>
    <row r="15" spans="1:23" ht="20.100000000000001" customHeight="1" thickBot="1" x14ac:dyDescent="0.3">
      <c r="A15" s="26"/>
      <c r="B15" s="38"/>
      <c r="C15" s="39"/>
      <c r="D15" s="40"/>
      <c r="E15" s="113"/>
      <c r="F15" s="40"/>
      <c r="G15" s="53" t="s">
        <v>57</v>
      </c>
      <c r="H15" s="44" t="s">
        <v>58</v>
      </c>
      <c r="I15" s="40"/>
      <c r="J15" s="41"/>
      <c r="K15" s="41"/>
      <c r="L15" s="41"/>
      <c r="M15" s="41"/>
      <c r="N15" s="40"/>
      <c r="O15" s="42"/>
      <c r="P15" s="43"/>
      <c r="Q15" s="57" t="s">
        <v>22</v>
      </c>
      <c r="R15" s="102" t="s">
        <v>53</v>
      </c>
      <c r="S15" s="40"/>
      <c r="T15" s="44"/>
      <c r="U15" s="40" t="s">
        <v>61</v>
      </c>
      <c r="V15" s="57" t="s">
        <v>23</v>
      </c>
    </row>
    <row r="16" spans="1:23" ht="24.95" customHeight="1" thickBot="1" x14ac:dyDescent="0.35">
      <c r="A16" s="6">
        <v>1</v>
      </c>
      <c r="B16" s="7">
        <v>2</v>
      </c>
      <c r="C16" s="8">
        <v>3</v>
      </c>
      <c r="D16" s="9">
        <v>4</v>
      </c>
      <c r="E16" s="9">
        <v>5</v>
      </c>
      <c r="F16" s="9">
        <v>6</v>
      </c>
      <c r="G16" s="10"/>
      <c r="H16" s="11">
        <v>7</v>
      </c>
      <c r="I16" s="12">
        <v>8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9">
        <v>14</v>
      </c>
      <c r="P16" s="10">
        <v>15</v>
      </c>
      <c r="Q16" s="80">
        <v>16</v>
      </c>
      <c r="R16" s="11">
        <v>17</v>
      </c>
      <c r="S16" s="8">
        <v>18</v>
      </c>
      <c r="T16" s="12">
        <v>19</v>
      </c>
      <c r="U16" s="9">
        <v>20</v>
      </c>
      <c r="V16" s="67">
        <v>21</v>
      </c>
    </row>
    <row r="17" spans="1:23" ht="20.100000000000001" customHeight="1" x14ac:dyDescent="0.2">
      <c r="A17" s="45">
        <v>1</v>
      </c>
      <c r="B17" s="46" t="s">
        <v>24</v>
      </c>
      <c r="C17" s="46" t="s">
        <v>14</v>
      </c>
      <c r="D17" s="46">
        <v>1</v>
      </c>
      <c r="E17" s="46">
        <v>15</v>
      </c>
      <c r="F17" s="46">
        <v>6889</v>
      </c>
      <c r="G17" s="70">
        <f>F17*1.1</f>
        <v>7577.9000000000005</v>
      </c>
      <c r="H17" s="71">
        <f>G17*D17</f>
        <v>7577.9000000000005</v>
      </c>
      <c r="I17" s="64">
        <v>0.2</v>
      </c>
      <c r="J17" s="48">
        <f>H17*I17</f>
        <v>1515.5800000000002</v>
      </c>
      <c r="K17" s="47">
        <v>0.3</v>
      </c>
      <c r="L17" s="48">
        <f>H17*K17</f>
        <v>2273.37</v>
      </c>
      <c r="M17" s="46"/>
      <c r="N17" s="46"/>
      <c r="O17" s="48">
        <f t="shared" ref="O17:O28" si="0">H17*50%</f>
        <v>3788.9500000000003</v>
      </c>
      <c r="P17" s="70">
        <f>H17*0.4</f>
        <v>3031.1600000000003</v>
      </c>
      <c r="Q17" s="49">
        <f>H17+J17+L17+N17+O17+P17</f>
        <v>18186.960000000003</v>
      </c>
      <c r="R17" s="62">
        <f>Q17*12</f>
        <v>218243.52000000002</v>
      </c>
      <c r="S17" s="82">
        <f t="shared" ref="S17:S35" si="1">H17</f>
        <v>7577.9000000000005</v>
      </c>
      <c r="T17" s="79">
        <f>H17</f>
        <v>7577.9000000000005</v>
      </c>
      <c r="U17" s="48">
        <v>46540.33</v>
      </c>
      <c r="V17" s="83">
        <f t="shared" ref="V17:V35" si="2">SUM(R17:U17)</f>
        <v>279939.65000000002</v>
      </c>
      <c r="W17" s="105"/>
    </row>
    <row r="18" spans="1:23" ht="20.100000000000001" customHeight="1" x14ac:dyDescent="0.2">
      <c r="A18" s="50">
        <v>2</v>
      </c>
      <c r="B18" s="16" t="s">
        <v>6</v>
      </c>
      <c r="C18" s="16" t="s">
        <v>28</v>
      </c>
      <c r="D18" s="16">
        <v>1.1000000000000001</v>
      </c>
      <c r="E18" s="16">
        <v>11</v>
      </c>
      <c r="F18" s="16">
        <v>5260</v>
      </c>
      <c r="G18" s="72">
        <f t="shared" ref="G18:G23" si="3">F18*1.1</f>
        <v>5786.0000000000009</v>
      </c>
      <c r="H18" s="73">
        <f t="shared" ref="H18:H23" si="4">G18*D18</f>
        <v>6364.6000000000013</v>
      </c>
      <c r="I18" s="65">
        <v>0.3</v>
      </c>
      <c r="J18" s="20">
        <f t="shared" ref="J18:J24" si="5">H18*I18</f>
        <v>1909.3800000000003</v>
      </c>
      <c r="K18" s="14">
        <v>0.3</v>
      </c>
      <c r="L18" s="20">
        <f t="shared" ref="L18:L23" si="6">H18*K18</f>
        <v>1909.3800000000003</v>
      </c>
      <c r="M18" s="16"/>
      <c r="N18" s="16"/>
      <c r="O18" s="18">
        <f t="shared" si="0"/>
        <v>3182.3000000000006</v>
      </c>
      <c r="P18" s="72">
        <f t="shared" ref="P18:P23" si="7">H18*0.3</f>
        <v>1909.3800000000003</v>
      </c>
      <c r="Q18" s="73">
        <f t="shared" ref="Q18:Q35" si="8">H18+J18+L18+N18+O18+P18</f>
        <v>15275.040000000005</v>
      </c>
      <c r="R18" s="61">
        <f t="shared" ref="R18:R35" si="9">Q18*12</f>
        <v>183300.48000000004</v>
      </c>
      <c r="S18" s="84">
        <f t="shared" si="1"/>
        <v>6364.6000000000013</v>
      </c>
      <c r="T18" s="20">
        <f t="shared" ref="T18:T35" si="10">H18</f>
        <v>6364.6000000000013</v>
      </c>
      <c r="U18" s="18">
        <f>H18*4</f>
        <v>25458.400000000005</v>
      </c>
      <c r="V18" s="104">
        <f t="shared" si="2"/>
        <v>221488.08000000005</v>
      </c>
      <c r="W18" s="105"/>
    </row>
    <row r="19" spans="1:23" ht="20.100000000000001" customHeight="1" x14ac:dyDescent="0.2">
      <c r="A19" s="50">
        <v>3</v>
      </c>
      <c r="B19" s="16" t="s">
        <v>6</v>
      </c>
      <c r="C19" s="16" t="s">
        <v>31</v>
      </c>
      <c r="D19" s="16">
        <v>1.1000000000000001</v>
      </c>
      <c r="E19" s="16">
        <v>11</v>
      </c>
      <c r="F19" s="16">
        <v>5260</v>
      </c>
      <c r="G19" s="72">
        <f t="shared" si="3"/>
        <v>5786.0000000000009</v>
      </c>
      <c r="H19" s="73">
        <f t="shared" si="4"/>
        <v>6364.6000000000013</v>
      </c>
      <c r="I19" s="65">
        <v>0.1</v>
      </c>
      <c r="J19" s="20">
        <f t="shared" si="5"/>
        <v>636.46000000000015</v>
      </c>
      <c r="K19" s="14">
        <v>0.3</v>
      </c>
      <c r="L19" s="20">
        <f t="shared" si="6"/>
        <v>1909.3800000000003</v>
      </c>
      <c r="M19" s="16"/>
      <c r="N19" s="16"/>
      <c r="O19" s="18">
        <f t="shared" si="0"/>
        <v>3182.3000000000006</v>
      </c>
      <c r="P19" s="72">
        <f t="shared" si="7"/>
        <v>1909.3800000000003</v>
      </c>
      <c r="Q19" s="73">
        <f t="shared" si="8"/>
        <v>14002.120000000004</v>
      </c>
      <c r="R19" s="61">
        <f t="shared" si="9"/>
        <v>168025.44000000006</v>
      </c>
      <c r="S19" s="84">
        <f t="shared" si="1"/>
        <v>6364.6000000000013</v>
      </c>
      <c r="T19" s="20">
        <f t="shared" si="10"/>
        <v>6364.6000000000013</v>
      </c>
      <c r="U19" s="18">
        <f t="shared" ref="U19:U23" si="11">H19*4</f>
        <v>25458.400000000005</v>
      </c>
      <c r="V19" s="104">
        <f t="shared" si="2"/>
        <v>206213.04000000007</v>
      </c>
      <c r="W19" s="105"/>
    </row>
    <row r="20" spans="1:23" ht="20.100000000000001" customHeight="1" x14ac:dyDescent="0.2">
      <c r="A20" s="50">
        <v>4</v>
      </c>
      <c r="B20" s="16" t="s">
        <v>6</v>
      </c>
      <c r="C20" s="16" t="s">
        <v>29</v>
      </c>
      <c r="D20" s="16">
        <v>1.1000000000000001</v>
      </c>
      <c r="E20" s="16">
        <v>12</v>
      </c>
      <c r="F20" s="16">
        <v>5660</v>
      </c>
      <c r="G20" s="72">
        <f t="shared" si="3"/>
        <v>6226.0000000000009</v>
      </c>
      <c r="H20" s="73">
        <f t="shared" si="4"/>
        <v>6848.6000000000013</v>
      </c>
      <c r="I20" s="65">
        <v>0.1</v>
      </c>
      <c r="J20" s="20">
        <f t="shared" si="5"/>
        <v>684.86000000000013</v>
      </c>
      <c r="K20" s="14">
        <v>0.3</v>
      </c>
      <c r="L20" s="20">
        <f t="shared" si="6"/>
        <v>2054.5800000000004</v>
      </c>
      <c r="M20" s="16"/>
      <c r="N20" s="16"/>
      <c r="O20" s="18">
        <f t="shared" si="0"/>
        <v>3424.3000000000006</v>
      </c>
      <c r="P20" s="72">
        <f t="shared" si="7"/>
        <v>2054.5800000000004</v>
      </c>
      <c r="Q20" s="73">
        <f t="shared" si="8"/>
        <v>15066.920000000002</v>
      </c>
      <c r="R20" s="61">
        <f t="shared" si="9"/>
        <v>180803.04000000004</v>
      </c>
      <c r="S20" s="84">
        <f t="shared" si="1"/>
        <v>6848.6000000000013</v>
      </c>
      <c r="T20" s="20">
        <f t="shared" si="10"/>
        <v>6848.6000000000013</v>
      </c>
      <c r="U20" s="18">
        <f t="shared" si="11"/>
        <v>27394.400000000005</v>
      </c>
      <c r="V20" s="104">
        <f t="shared" si="2"/>
        <v>221894.64000000004</v>
      </c>
      <c r="W20" s="105"/>
    </row>
    <row r="21" spans="1:23" ht="20.100000000000001" customHeight="1" x14ac:dyDescent="0.2">
      <c r="A21" s="50">
        <v>5</v>
      </c>
      <c r="B21" s="16" t="s">
        <v>6</v>
      </c>
      <c r="C21" s="16" t="s">
        <v>30</v>
      </c>
      <c r="D21" s="16">
        <v>1.1000000000000001</v>
      </c>
      <c r="E21" s="16">
        <v>10</v>
      </c>
      <c r="F21" s="16">
        <v>4859</v>
      </c>
      <c r="G21" s="72">
        <f t="shared" si="3"/>
        <v>5344.9000000000005</v>
      </c>
      <c r="H21" s="73">
        <f t="shared" si="4"/>
        <v>5879.3900000000012</v>
      </c>
      <c r="I21" s="65">
        <v>0.2</v>
      </c>
      <c r="J21" s="20">
        <f t="shared" si="5"/>
        <v>1175.8780000000004</v>
      </c>
      <c r="K21" s="14">
        <v>0.3</v>
      </c>
      <c r="L21" s="20">
        <f t="shared" si="6"/>
        <v>1763.8170000000002</v>
      </c>
      <c r="M21" s="16"/>
      <c r="N21" s="16"/>
      <c r="O21" s="18">
        <f t="shared" si="0"/>
        <v>2939.6950000000006</v>
      </c>
      <c r="P21" s="72">
        <f t="shared" si="7"/>
        <v>1763.8170000000002</v>
      </c>
      <c r="Q21" s="73">
        <f t="shared" si="8"/>
        <v>13522.597000000003</v>
      </c>
      <c r="R21" s="61">
        <f t="shared" si="9"/>
        <v>162271.16400000005</v>
      </c>
      <c r="S21" s="84">
        <f t="shared" si="1"/>
        <v>5879.3900000000012</v>
      </c>
      <c r="T21" s="20">
        <f t="shared" si="10"/>
        <v>5879.3900000000012</v>
      </c>
      <c r="U21" s="18">
        <f t="shared" si="11"/>
        <v>23517.560000000005</v>
      </c>
      <c r="V21" s="104">
        <f t="shared" si="2"/>
        <v>197547.50400000007</v>
      </c>
      <c r="W21" s="105"/>
    </row>
    <row r="22" spans="1:23" ht="20.100000000000001" customHeight="1" x14ac:dyDescent="0.2">
      <c r="A22" s="50">
        <v>6</v>
      </c>
      <c r="B22" s="16" t="s">
        <v>6</v>
      </c>
      <c r="C22" s="16" t="s">
        <v>44</v>
      </c>
      <c r="D22" s="16">
        <v>1</v>
      </c>
      <c r="E22" s="16">
        <v>11</v>
      </c>
      <c r="F22" s="16">
        <v>5260</v>
      </c>
      <c r="G22" s="72">
        <f t="shared" si="3"/>
        <v>5786.0000000000009</v>
      </c>
      <c r="H22" s="73">
        <f t="shared" si="4"/>
        <v>5786.0000000000009</v>
      </c>
      <c r="I22" s="65"/>
      <c r="J22" s="20">
        <f t="shared" si="5"/>
        <v>0</v>
      </c>
      <c r="K22" s="14">
        <v>0.3</v>
      </c>
      <c r="L22" s="20">
        <f t="shared" si="6"/>
        <v>1735.8000000000002</v>
      </c>
      <c r="M22" s="16"/>
      <c r="N22" s="16"/>
      <c r="O22" s="18">
        <f t="shared" si="0"/>
        <v>2893.0000000000005</v>
      </c>
      <c r="P22" s="72">
        <f t="shared" si="7"/>
        <v>1735.8000000000002</v>
      </c>
      <c r="Q22" s="73">
        <f t="shared" si="8"/>
        <v>12150.600000000002</v>
      </c>
      <c r="R22" s="61">
        <f t="shared" si="9"/>
        <v>145807.20000000001</v>
      </c>
      <c r="S22" s="84">
        <f t="shared" si="1"/>
        <v>5786.0000000000009</v>
      </c>
      <c r="T22" s="20">
        <f t="shared" si="10"/>
        <v>5786.0000000000009</v>
      </c>
      <c r="U22" s="18">
        <f t="shared" si="11"/>
        <v>23144.000000000004</v>
      </c>
      <c r="V22" s="104">
        <f t="shared" si="2"/>
        <v>180523.2</v>
      </c>
      <c r="W22" s="105"/>
    </row>
    <row r="23" spans="1:23" ht="20.100000000000001" customHeight="1" thickBot="1" x14ac:dyDescent="0.25">
      <c r="A23" s="51">
        <v>7</v>
      </c>
      <c r="B23" s="41" t="s">
        <v>25</v>
      </c>
      <c r="C23" s="41" t="s">
        <v>32</v>
      </c>
      <c r="D23" s="41">
        <v>0.75</v>
      </c>
      <c r="E23" s="41">
        <v>9</v>
      </c>
      <c r="F23" s="41">
        <v>4619</v>
      </c>
      <c r="G23" s="74">
        <f t="shared" si="3"/>
        <v>5080.9000000000005</v>
      </c>
      <c r="H23" s="54">
        <f t="shared" si="4"/>
        <v>3810.6750000000002</v>
      </c>
      <c r="I23" s="66">
        <v>0.1</v>
      </c>
      <c r="J23" s="78">
        <f t="shared" si="5"/>
        <v>381.06750000000005</v>
      </c>
      <c r="K23" s="42">
        <v>0.3</v>
      </c>
      <c r="L23" s="78">
        <f t="shared" si="6"/>
        <v>1143.2025000000001</v>
      </c>
      <c r="M23" s="41"/>
      <c r="N23" s="41"/>
      <c r="O23" s="52">
        <f t="shared" si="0"/>
        <v>1905.3375000000001</v>
      </c>
      <c r="P23" s="74">
        <f t="shared" si="7"/>
        <v>1143.2025000000001</v>
      </c>
      <c r="Q23" s="81">
        <f t="shared" si="8"/>
        <v>8383.4850000000006</v>
      </c>
      <c r="R23" s="63">
        <f t="shared" si="9"/>
        <v>100601.82</v>
      </c>
      <c r="S23" s="85">
        <f t="shared" si="1"/>
        <v>3810.6750000000002</v>
      </c>
      <c r="T23" s="52">
        <f t="shared" si="10"/>
        <v>3810.6750000000002</v>
      </c>
      <c r="U23" s="52">
        <f t="shared" si="11"/>
        <v>15242.7</v>
      </c>
      <c r="V23" s="63">
        <f t="shared" si="2"/>
        <v>123465.87000000001</v>
      </c>
      <c r="W23" s="105"/>
    </row>
    <row r="24" spans="1:23" ht="20.100000000000001" customHeight="1" x14ac:dyDescent="0.2">
      <c r="A24" s="68">
        <v>8</v>
      </c>
      <c r="B24" s="17" t="s">
        <v>38</v>
      </c>
      <c r="C24" s="17" t="s">
        <v>46</v>
      </c>
      <c r="D24" s="17">
        <v>1</v>
      </c>
      <c r="E24" s="17">
        <v>6</v>
      </c>
      <c r="F24" s="17">
        <v>3872</v>
      </c>
      <c r="G24" s="75"/>
      <c r="H24" s="76">
        <f>F24*D24</f>
        <v>3872</v>
      </c>
      <c r="I24" s="60">
        <v>0.1</v>
      </c>
      <c r="J24" s="18">
        <f t="shared" si="5"/>
        <v>387.20000000000005</v>
      </c>
      <c r="K24" s="17"/>
      <c r="L24" s="17"/>
      <c r="M24" s="17"/>
      <c r="N24" s="17"/>
      <c r="O24" s="18">
        <f t="shared" si="0"/>
        <v>1936</v>
      </c>
      <c r="P24" s="75">
        <f t="shared" ref="P24:P35" si="12">H24</f>
        <v>3872</v>
      </c>
      <c r="Q24" s="19">
        <f t="shared" si="8"/>
        <v>10067.200000000001</v>
      </c>
      <c r="R24" s="61">
        <f t="shared" si="9"/>
        <v>120806.40000000001</v>
      </c>
      <c r="S24" s="84">
        <f t="shared" si="1"/>
        <v>3872</v>
      </c>
      <c r="T24" s="18">
        <f t="shared" si="10"/>
        <v>3872</v>
      </c>
      <c r="U24" s="18">
        <f>H24*4</f>
        <v>15488</v>
      </c>
      <c r="V24" s="86">
        <f t="shared" si="2"/>
        <v>144038.40000000002</v>
      </c>
      <c r="W24" s="105"/>
    </row>
    <row r="25" spans="1:23" ht="20.100000000000001" customHeight="1" x14ac:dyDescent="0.2">
      <c r="A25" s="50">
        <v>9</v>
      </c>
      <c r="B25" s="16" t="s">
        <v>26</v>
      </c>
      <c r="C25" s="16" t="s">
        <v>39</v>
      </c>
      <c r="D25" s="16">
        <v>0.5</v>
      </c>
      <c r="E25" s="16">
        <v>7</v>
      </c>
      <c r="F25" s="16">
        <v>4112</v>
      </c>
      <c r="G25" s="72"/>
      <c r="H25" s="73">
        <f t="shared" ref="H25:H35" si="13">F25*D25</f>
        <v>2056</v>
      </c>
      <c r="I25" s="59"/>
      <c r="J25" s="16"/>
      <c r="K25" s="16"/>
      <c r="L25" s="16"/>
      <c r="M25" s="16"/>
      <c r="N25" s="16"/>
      <c r="O25" s="18">
        <f t="shared" si="0"/>
        <v>1028</v>
      </c>
      <c r="P25" s="72">
        <f t="shared" si="12"/>
        <v>2056</v>
      </c>
      <c r="Q25" s="73">
        <f t="shared" si="8"/>
        <v>5140</v>
      </c>
      <c r="R25" s="61">
        <f t="shared" si="9"/>
        <v>61680</v>
      </c>
      <c r="S25" s="84">
        <f t="shared" si="1"/>
        <v>2056</v>
      </c>
      <c r="T25" s="18">
        <f t="shared" si="10"/>
        <v>2056</v>
      </c>
      <c r="U25" s="18">
        <f>H25*4</f>
        <v>8224</v>
      </c>
      <c r="V25" s="104">
        <f t="shared" si="2"/>
        <v>74016</v>
      </c>
      <c r="W25" s="105"/>
    </row>
    <row r="26" spans="1:23" ht="20.100000000000001" customHeight="1" x14ac:dyDescent="0.2">
      <c r="A26" s="50">
        <v>10</v>
      </c>
      <c r="B26" s="16" t="s">
        <v>27</v>
      </c>
      <c r="C26" s="16" t="s">
        <v>45</v>
      </c>
      <c r="D26" s="16">
        <v>1.1499999999999999</v>
      </c>
      <c r="E26" s="16">
        <v>5</v>
      </c>
      <c r="F26" s="16">
        <v>3631</v>
      </c>
      <c r="G26" s="72"/>
      <c r="H26" s="73">
        <f t="shared" si="13"/>
        <v>4175.6499999999996</v>
      </c>
      <c r="I26" s="59"/>
      <c r="J26" s="16"/>
      <c r="K26" s="16"/>
      <c r="L26" s="16"/>
      <c r="M26" s="15">
        <v>0.1</v>
      </c>
      <c r="N26" s="20">
        <f>H26*10%</f>
        <v>417.565</v>
      </c>
      <c r="O26" s="18">
        <f t="shared" si="0"/>
        <v>2087.8249999999998</v>
      </c>
      <c r="P26" s="72">
        <f t="shared" si="12"/>
        <v>4175.6499999999996</v>
      </c>
      <c r="Q26" s="73">
        <f t="shared" si="8"/>
        <v>10856.689999999999</v>
      </c>
      <c r="R26" s="61">
        <f t="shared" si="9"/>
        <v>130280.27999999998</v>
      </c>
      <c r="S26" s="84">
        <f t="shared" si="1"/>
        <v>4175.6499999999996</v>
      </c>
      <c r="T26" s="18">
        <f t="shared" si="10"/>
        <v>4175.6499999999996</v>
      </c>
      <c r="U26" s="18">
        <f t="shared" ref="U26:U35" si="14">H26*4</f>
        <v>16702.599999999999</v>
      </c>
      <c r="V26" s="104">
        <f t="shared" si="2"/>
        <v>155334.18</v>
      </c>
      <c r="W26" s="105"/>
    </row>
    <row r="27" spans="1:23" ht="20.100000000000001" customHeight="1" x14ac:dyDescent="0.2">
      <c r="A27" s="50">
        <v>11</v>
      </c>
      <c r="B27" s="16" t="s">
        <v>27</v>
      </c>
      <c r="C27" s="16" t="s">
        <v>33</v>
      </c>
      <c r="D27" s="16">
        <v>1.1499999999999999</v>
      </c>
      <c r="E27" s="16">
        <v>5</v>
      </c>
      <c r="F27" s="16">
        <v>3631</v>
      </c>
      <c r="G27" s="72"/>
      <c r="H27" s="73">
        <f t="shared" si="13"/>
        <v>4175.6499999999996</v>
      </c>
      <c r="I27" s="59"/>
      <c r="J27" s="16"/>
      <c r="K27" s="16"/>
      <c r="L27" s="16"/>
      <c r="M27" s="15">
        <v>0.1</v>
      </c>
      <c r="N27" s="20">
        <f>H27*10%</f>
        <v>417.565</v>
      </c>
      <c r="O27" s="18">
        <f t="shared" si="0"/>
        <v>2087.8249999999998</v>
      </c>
      <c r="P27" s="72">
        <f t="shared" si="12"/>
        <v>4175.6499999999996</v>
      </c>
      <c r="Q27" s="73">
        <f t="shared" si="8"/>
        <v>10856.689999999999</v>
      </c>
      <c r="R27" s="61">
        <f t="shared" si="9"/>
        <v>130280.27999999998</v>
      </c>
      <c r="S27" s="84">
        <f t="shared" si="1"/>
        <v>4175.6499999999996</v>
      </c>
      <c r="T27" s="18">
        <f t="shared" si="10"/>
        <v>4175.6499999999996</v>
      </c>
      <c r="U27" s="18">
        <f t="shared" si="14"/>
        <v>16702.599999999999</v>
      </c>
      <c r="V27" s="104">
        <f t="shared" si="2"/>
        <v>155334.18</v>
      </c>
      <c r="W27" s="105"/>
    </row>
    <row r="28" spans="1:23" ht="20.100000000000001" customHeight="1" x14ac:dyDescent="0.2">
      <c r="A28" s="50">
        <v>12</v>
      </c>
      <c r="B28" s="16" t="s">
        <v>27</v>
      </c>
      <c r="C28" s="16" t="s">
        <v>40</v>
      </c>
      <c r="D28" s="16">
        <v>1.1499999999999999</v>
      </c>
      <c r="E28" s="16">
        <v>5</v>
      </c>
      <c r="F28" s="16">
        <v>3631</v>
      </c>
      <c r="G28" s="72"/>
      <c r="H28" s="73">
        <f t="shared" si="13"/>
        <v>4175.6499999999996</v>
      </c>
      <c r="I28" s="59"/>
      <c r="J28" s="16"/>
      <c r="K28" s="16"/>
      <c r="L28" s="16"/>
      <c r="M28" s="15">
        <v>0.1</v>
      </c>
      <c r="N28" s="20">
        <f>H28*10%</f>
        <v>417.565</v>
      </c>
      <c r="O28" s="18">
        <f t="shared" si="0"/>
        <v>2087.8249999999998</v>
      </c>
      <c r="P28" s="72">
        <f t="shared" si="12"/>
        <v>4175.6499999999996</v>
      </c>
      <c r="Q28" s="73">
        <f t="shared" si="8"/>
        <v>10856.689999999999</v>
      </c>
      <c r="R28" s="61">
        <f t="shared" si="9"/>
        <v>130280.27999999998</v>
      </c>
      <c r="S28" s="84">
        <f t="shared" si="1"/>
        <v>4175.6499999999996</v>
      </c>
      <c r="T28" s="18">
        <f t="shared" si="10"/>
        <v>4175.6499999999996</v>
      </c>
      <c r="U28" s="18">
        <f t="shared" si="14"/>
        <v>16702.599999999999</v>
      </c>
      <c r="V28" s="104">
        <f t="shared" si="2"/>
        <v>155334.18</v>
      </c>
      <c r="W28" s="105"/>
    </row>
    <row r="29" spans="1:23" ht="20.100000000000001" customHeight="1" x14ac:dyDescent="0.2">
      <c r="A29" s="50">
        <v>13</v>
      </c>
      <c r="B29" s="16" t="s">
        <v>7</v>
      </c>
      <c r="C29" s="16" t="s">
        <v>43</v>
      </c>
      <c r="D29" s="16">
        <v>1.3</v>
      </c>
      <c r="E29" s="16">
        <v>4</v>
      </c>
      <c r="F29" s="16">
        <v>3391</v>
      </c>
      <c r="G29" s="72"/>
      <c r="H29" s="73">
        <f t="shared" si="13"/>
        <v>4408.3</v>
      </c>
      <c r="I29" s="59"/>
      <c r="J29" s="16"/>
      <c r="K29" s="16"/>
      <c r="L29" s="16"/>
      <c r="M29" s="15">
        <v>0.12</v>
      </c>
      <c r="N29" s="20">
        <f>H29*M29</f>
        <v>528.99599999999998</v>
      </c>
      <c r="O29" s="18">
        <f t="shared" ref="O29:O35" si="15">H29*50%</f>
        <v>2204.15</v>
      </c>
      <c r="P29" s="72">
        <f t="shared" si="12"/>
        <v>4408.3</v>
      </c>
      <c r="Q29" s="73">
        <f t="shared" si="8"/>
        <v>11549.745999999999</v>
      </c>
      <c r="R29" s="61">
        <f t="shared" si="9"/>
        <v>138596.95199999999</v>
      </c>
      <c r="S29" s="84">
        <f t="shared" si="1"/>
        <v>4408.3</v>
      </c>
      <c r="T29" s="18">
        <f t="shared" si="10"/>
        <v>4408.3</v>
      </c>
      <c r="U29" s="18">
        <f t="shared" si="14"/>
        <v>17633.2</v>
      </c>
      <c r="V29" s="104">
        <f t="shared" si="2"/>
        <v>165046.75199999998</v>
      </c>
      <c r="W29" s="105"/>
    </row>
    <row r="30" spans="1:23" ht="20.100000000000001" customHeight="1" x14ac:dyDescent="0.2">
      <c r="A30" s="50">
        <v>14</v>
      </c>
      <c r="B30" s="16" t="s">
        <v>7</v>
      </c>
      <c r="C30" s="16" t="s">
        <v>48</v>
      </c>
      <c r="D30" s="16">
        <v>0.2</v>
      </c>
      <c r="E30" s="16">
        <v>2</v>
      </c>
      <c r="F30" s="16">
        <v>2910</v>
      </c>
      <c r="G30" s="72"/>
      <c r="H30" s="73">
        <f t="shared" si="13"/>
        <v>582</v>
      </c>
      <c r="I30" s="59"/>
      <c r="J30" s="16"/>
      <c r="K30" s="16"/>
      <c r="L30" s="16"/>
      <c r="M30" s="15"/>
      <c r="N30" s="20"/>
      <c r="O30" s="18">
        <f t="shared" si="15"/>
        <v>291</v>
      </c>
      <c r="P30" s="72">
        <f t="shared" si="12"/>
        <v>582</v>
      </c>
      <c r="Q30" s="73">
        <f t="shared" si="8"/>
        <v>1455</v>
      </c>
      <c r="R30" s="61">
        <f t="shared" si="9"/>
        <v>17460</v>
      </c>
      <c r="S30" s="84">
        <f t="shared" si="1"/>
        <v>582</v>
      </c>
      <c r="T30" s="18">
        <f t="shared" si="10"/>
        <v>582</v>
      </c>
      <c r="U30" s="18">
        <f t="shared" si="14"/>
        <v>2328</v>
      </c>
      <c r="V30" s="104">
        <f t="shared" si="2"/>
        <v>20952</v>
      </c>
      <c r="W30" s="105"/>
    </row>
    <row r="31" spans="1:23" ht="20.100000000000001" customHeight="1" x14ac:dyDescent="0.2">
      <c r="A31" s="50">
        <v>15</v>
      </c>
      <c r="B31" s="16" t="s">
        <v>8</v>
      </c>
      <c r="C31" s="16" t="s">
        <v>48</v>
      </c>
      <c r="D31" s="16">
        <v>0.5</v>
      </c>
      <c r="E31" s="16">
        <v>1</v>
      </c>
      <c r="F31" s="16">
        <v>2670</v>
      </c>
      <c r="G31" s="72"/>
      <c r="H31" s="73">
        <f t="shared" si="13"/>
        <v>1335</v>
      </c>
      <c r="I31" s="59"/>
      <c r="J31" s="16"/>
      <c r="K31" s="16"/>
      <c r="L31" s="16"/>
      <c r="M31" s="16"/>
      <c r="N31" s="20"/>
      <c r="O31" s="18">
        <f t="shared" si="15"/>
        <v>667.5</v>
      </c>
      <c r="P31" s="72">
        <f t="shared" si="12"/>
        <v>1335</v>
      </c>
      <c r="Q31" s="73">
        <f t="shared" si="8"/>
        <v>3337.5</v>
      </c>
      <c r="R31" s="61">
        <f t="shared" si="9"/>
        <v>40050</v>
      </c>
      <c r="S31" s="84">
        <f t="shared" si="1"/>
        <v>1335</v>
      </c>
      <c r="T31" s="18">
        <f t="shared" si="10"/>
        <v>1335</v>
      </c>
      <c r="U31" s="18">
        <f t="shared" si="14"/>
        <v>5340</v>
      </c>
      <c r="V31" s="104">
        <f t="shared" si="2"/>
        <v>48060</v>
      </c>
      <c r="W31" s="105"/>
    </row>
    <row r="32" spans="1:23" ht="20.100000000000001" customHeight="1" x14ac:dyDescent="0.2">
      <c r="A32" s="50">
        <v>16</v>
      </c>
      <c r="B32" s="16" t="s">
        <v>9</v>
      </c>
      <c r="C32" s="16" t="s">
        <v>34</v>
      </c>
      <c r="D32" s="16">
        <v>1</v>
      </c>
      <c r="E32" s="16">
        <v>2</v>
      </c>
      <c r="F32" s="16">
        <v>2910</v>
      </c>
      <c r="G32" s="72"/>
      <c r="H32" s="73">
        <f t="shared" si="13"/>
        <v>2910</v>
      </c>
      <c r="I32" s="59"/>
      <c r="J32" s="16"/>
      <c r="K32" s="16"/>
      <c r="L32" s="16"/>
      <c r="M32" s="15">
        <v>0.4</v>
      </c>
      <c r="N32" s="20">
        <v>610.92999999999995</v>
      </c>
      <c r="O32" s="18">
        <f t="shared" si="15"/>
        <v>1455</v>
      </c>
      <c r="P32" s="72">
        <f t="shared" si="12"/>
        <v>2910</v>
      </c>
      <c r="Q32" s="73">
        <f t="shared" si="8"/>
        <v>7885.93</v>
      </c>
      <c r="R32" s="61">
        <f t="shared" si="9"/>
        <v>94631.16</v>
      </c>
      <c r="S32" s="84">
        <f t="shared" si="1"/>
        <v>2910</v>
      </c>
      <c r="T32" s="18">
        <f t="shared" si="10"/>
        <v>2910</v>
      </c>
      <c r="U32" s="18">
        <f t="shared" si="14"/>
        <v>11640</v>
      </c>
      <c r="V32" s="104">
        <f t="shared" si="2"/>
        <v>112091.16</v>
      </c>
      <c r="W32" s="105"/>
    </row>
    <row r="33" spans="1:23" ht="20.100000000000001" customHeight="1" x14ac:dyDescent="0.2">
      <c r="A33" s="50">
        <v>18</v>
      </c>
      <c r="B33" s="16" t="s">
        <v>9</v>
      </c>
      <c r="C33" s="16" t="s">
        <v>35</v>
      </c>
      <c r="D33" s="16">
        <v>1</v>
      </c>
      <c r="E33" s="16">
        <v>2</v>
      </c>
      <c r="F33" s="16">
        <v>2910</v>
      </c>
      <c r="G33" s="72"/>
      <c r="H33" s="73">
        <f t="shared" si="13"/>
        <v>2910</v>
      </c>
      <c r="I33" s="59"/>
      <c r="J33" s="16"/>
      <c r="K33" s="16"/>
      <c r="L33" s="16"/>
      <c r="M33" s="15">
        <v>0.4</v>
      </c>
      <c r="N33" s="20">
        <v>610.92999999999995</v>
      </c>
      <c r="O33" s="18">
        <f t="shared" si="15"/>
        <v>1455</v>
      </c>
      <c r="P33" s="72">
        <f t="shared" si="12"/>
        <v>2910</v>
      </c>
      <c r="Q33" s="73">
        <f t="shared" si="8"/>
        <v>7885.93</v>
      </c>
      <c r="R33" s="61">
        <f t="shared" si="9"/>
        <v>94631.16</v>
      </c>
      <c r="S33" s="84">
        <f t="shared" si="1"/>
        <v>2910</v>
      </c>
      <c r="T33" s="18">
        <f t="shared" si="10"/>
        <v>2910</v>
      </c>
      <c r="U33" s="18">
        <f t="shared" si="14"/>
        <v>11640</v>
      </c>
      <c r="V33" s="104">
        <f t="shared" si="2"/>
        <v>112091.16</v>
      </c>
      <c r="W33" s="105"/>
    </row>
    <row r="34" spans="1:23" ht="20.100000000000001" customHeight="1" x14ac:dyDescent="0.2">
      <c r="A34" s="50">
        <v>19</v>
      </c>
      <c r="B34" s="16" t="s">
        <v>11</v>
      </c>
      <c r="C34" s="16" t="s">
        <v>47</v>
      </c>
      <c r="D34" s="16">
        <v>0.75</v>
      </c>
      <c r="E34" s="16">
        <v>2</v>
      </c>
      <c r="F34" s="16">
        <v>2910</v>
      </c>
      <c r="G34" s="72"/>
      <c r="H34" s="73">
        <f t="shared" si="13"/>
        <v>2182.5</v>
      </c>
      <c r="I34" s="59"/>
      <c r="J34" s="16"/>
      <c r="K34" s="16"/>
      <c r="L34" s="16"/>
      <c r="M34" s="16"/>
      <c r="N34" s="20"/>
      <c r="O34" s="18">
        <f t="shared" si="15"/>
        <v>1091.25</v>
      </c>
      <c r="P34" s="72">
        <f t="shared" si="12"/>
        <v>2182.5</v>
      </c>
      <c r="Q34" s="73">
        <f t="shared" si="8"/>
        <v>5456.25</v>
      </c>
      <c r="R34" s="61">
        <f t="shared" si="9"/>
        <v>65475</v>
      </c>
      <c r="S34" s="84">
        <f t="shared" si="1"/>
        <v>2182.5</v>
      </c>
      <c r="T34" s="18">
        <f t="shared" si="10"/>
        <v>2182.5</v>
      </c>
      <c r="U34" s="18">
        <f t="shared" si="14"/>
        <v>8730</v>
      </c>
      <c r="V34" s="104">
        <f t="shared" si="2"/>
        <v>78570</v>
      </c>
      <c r="W34" s="105"/>
    </row>
    <row r="35" spans="1:23" ht="20.100000000000001" customHeight="1" thickBot="1" x14ac:dyDescent="0.25">
      <c r="A35" s="50">
        <v>20</v>
      </c>
      <c r="B35" s="16" t="s">
        <v>10</v>
      </c>
      <c r="C35" s="16" t="s">
        <v>39</v>
      </c>
      <c r="D35" s="16">
        <v>0.5</v>
      </c>
      <c r="E35" s="16">
        <v>1</v>
      </c>
      <c r="F35" s="16">
        <v>2670</v>
      </c>
      <c r="G35" s="77"/>
      <c r="H35" s="19">
        <f t="shared" si="13"/>
        <v>1335</v>
      </c>
      <c r="I35" s="59"/>
      <c r="J35" s="16"/>
      <c r="K35" s="16"/>
      <c r="L35" s="16"/>
      <c r="M35" s="16"/>
      <c r="N35" s="20"/>
      <c r="O35" s="18">
        <f t="shared" si="15"/>
        <v>667.5</v>
      </c>
      <c r="P35" s="77">
        <f t="shared" si="12"/>
        <v>1335</v>
      </c>
      <c r="Q35" s="81">
        <f t="shared" si="8"/>
        <v>3337.5</v>
      </c>
      <c r="R35" s="61">
        <f t="shared" si="9"/>
        <v>40050</v>
      </c>
      <c r="S35" s="85">
        <f t="shared" si="1"/>
        <v>1335</v>
      </c>
      <c r="T35" s="18">
        <f t="shared" si="10"/>
        <v>1335</v>
      </c>
      <c r="U35" s="18">
        <f t="shared" si="14"/>
        <v>5340</v>
      </c>
      <c r="V35" s="61">
        <f t="shared" si="2"/>
        <v>48060</v>
      </c>
      <c r="W35" s="105"/>
    </row>
    <row r="36" spans="1:23" ht="20.100000000000001" customHeight="1" thickBot="1" x14ac:dyDescent="0.3">
      <c r="A36" s="95"/>
      <c r="B36" s="96" t="s">
        <v>5</v>
      </c>
      <c r="C36" s="96"/>
      <c r="D36" s="96">
        <f>SUM(D17:D35)</f>
        <v>17.350000000000001</v>
      </c>
      <c r="E36" s="96"/>
      <c r="F36" s="96"/>
      <c r="G36" s="97"/>
      <c r="H36" s="87">
        <f>SUM(H17:H35)</f>
        <v>76749.515000000014</v>
      </c>
      <c r="I36" s="98"/>
      <c r="J36" s="96">
        <f>SUM(J17:J35)</f>
        <v>6690.4255000000012</v>
      </c>
      <c r="K36" s="96"/>
      <c r="L36" s="96">
        <f>SUM(L17:L35)</f>
        <v>12789.529500000001</v>
      </c>
      <c r="M36" s="96"/>
      <c r="N36" s="96">
        <f t="shared" ref="N36:U36" si="16">SUM(N17:N35)</f>
        <v>3003.5509999999995</v>
      </c>
      <c r="O36" s="96">
        <f t="shared" si="16"/>
        <v>38374.757500000007</v>
      </c>
      <c r="P36" s="97">
        <f t="shared" si="16"/>
        <v>47665.069500000005</v>
      </c>
      <c r="Q36" s="96">
        <f t="shared" si="16"/>
        <v>185272.848</v>
      </c>
      <c r="R36" s="96">
        <f t="shared" si="16"/>
        <v>2223274.1760000004</v>
      </c>
      <c r="S36" s="98">
        <f t="shared" si="16"/>
        <v>76749.515000000014</v>
      </c>
      <c r="T36" s="98">
        <f t="shared" si="16"/>
        <v>76749.515000000014</v>
      </c>
      <c r="U36" s="96">
        <f t="shared" si="16"/>
        <v>323226.79000000004</v>
      </c>
      <c r="V36" s="107">
        <f>SUM(V17:V35)</f>
        <v>2699999.9960000007</v>
      </c>
      <c r="W36" s="105"/>
    </row>
    <row r="37" spans="1:23" ht="15.7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 t="s">
        <v>66</v>
      </c>
      <c r="V37" s="106">
        <f>V36*0.22</f>
        <v>593999.99912000017</v>
      </c>
    </row>
    <row r="38" spans="1:23" ht="15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 t="s">
        <v>67</v>
      </c>
      <c r="V38" s="106">
        <f>SUM(V36:V37)</f>
        <v>3293999.995120001</v>
      </c>
    </row>
    <row r="39" spans="1:23" ht="63" customHeight="1" x14ac:dyDescent="0.3">
      <c r="A39" s="5"/>
      <c r="B39" s="5"/>
      <c r="C39" s="5"/>
      <c r="D39" s="5"/>
      <c r="E39" s="5"/>
      <c r="F39" s="5"/>
      <c r="G39" s="5"/>
      <c r="H39" s="88" t="s">
        <v>62</v>
      </c>
      <c r="I39" s="89"/>
      <c r="J39" s="90"/>
      <c r="K39" s="91"/>
      <c r="L39" s="92"/>
      <c r="M39" s="92"/>
      <c r="N39" s="92"/>
      <c r="O39" s="93"/>
      <c r="P39" s="94" t="s">
        <v>63</v>
      </c>
      <c r="Q39" s="5"/>
      <c r="R39" s="5"/>
      <c r="S39" s="5"/>
      <c r="T39" s="5"/>
      <c r="U39" s="5"/>
      <c r="V39" s="5"/>
    </row>
    <row r="40" spans="1:23" ht="44.25" customHeight="1" x14ac:dyDescent="0.3">
      <c r="Q40" s="3"/>
      <c r="R40" s="3"/>
      <c r="S40" s="3"/>
      <c r="T40" s="3"/>
    </row>
  </sheetData>
  <mergeCells count="3">
    <mergeCell ref="I13:L13"/>
    <mergeCell ref="M13:N13"/>
    <mergeCell ref="E13:E15"/>
  </mergeCells>
  <phoneticPr fontId="1" type="noConversion"/>
  <pageMargins left="0.25" right="0.25" top="0.75" bottom="0.75" header="0.3" footer="0.3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план2021</vt:lpstr>
      <vt:lpstr>Лист1</vt:lpstr>
      <vt:lpstr>план2021!Область_печати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2021-01-11T15:48:54Z</cp:lastPrinted>
  <dcterms:created xsi:type="dcterms:W3CDTF">2014-02-18T06:34:33Z</dcterms:created>
  <dcterms:modified xsi:type="dcterms:W3CDTF">2021-01-11T15:49:16Z</dcterms:modified>
</cp:coreProperties>
</file>