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21 сесія__12.08.22\НА ПЕЧАТЬ\"/>
    </mc:Choice>
  </mc:AlternateContent>
  <bookViews>
    <workbookView xWindow="0" yWindow="0" windowWidth="20490" windowHeight="7155" activeTab="2"/>
  </bookViews>
  <sheets>
    <sheet name="педперсонал 1-8" sheetId="23" r:id="rId1"/>
    <sheet name="педперсонал 9-12" sheetId="21" r:id="rId2"/>
    <sheet name="техперсонал 1-12" sheetId="2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24" l="1"/>
  <c r="Y10" i="24"/>
  <c r="Y9" i="24"/>
  <c r="Y13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14" i="24"/>
  <c r="Y28" i="24"/>
  <c r="Y29" i="24"/>
  <c r="D30" i="24"/>
  <c r="X29" i="24"/>
  <c r="N29" i="24"/>
  <c r="N30" i="24" s="1"/>
  <c r="J29" i="24"/>
  <c r="F29" i="24"/>
  <c r="U28" i="24"/>
  <c r="F28" i="24"/>
  <c r="X28" i="24" s="1"/>
  <c r="F27" i="24"/>
  <c r="F26" i="24"/>
  <c r="X25" i="24"/>
  <c r="U25" i="24"/>
  <c r="J25" i="24"/>
  <c r="F25" i="24"/>
  <c r="V25" i="24" s="1"/>
  <c r="W25" i="24" s="1"/>
  <c r="Z25" i="24" s="1"/>
  <c r="X24" i="24"/>
  <c r="U24" i="24"/>
  <c r="V24" i="24" s="1"/>
  <c r="W24" i="24" s="1"/>
  <c r="Z24" i="24" s="1"/>
  <c r="J24" i="24"/>
  <c r="F24" i="24"/>
  <c r="F23" i="24"/>
  <c r="F22" i="24"/>
  <c r="X21" i="24"/>
  <c r="U21" i="24"/>
  <c r="L21" i="24"/>
  <c r="J21" i="24"/>
  <c r="F21" i="24"/>
  <c r="V21" i="24" s="1"/>
  <c r="W21" i="24" s="1"/>
  <c r="Z21" i="24" s="1"/>
  <c r="F20" i="24"/>
  <c r="X19" i="24"/>
  <c r="U19" i="24"/>
  <c r="J19" i="24"/>
  <c r="F19" i="24"/>
  <c r="V19" i="24" s="1"/>
  <c r="W19" i="24" s="1"/>
  <c r="Z19" i="24" s="1"/>
  <c r="U18" i="24"/>
  <c r="F18" i="24"/>
  <c r="X18" i="24" s="1"/>
  <c r="F17" i="24"/>
  <c r="X16" i="24"/>
  <c r="U16" i="24"/>
  <c r="J16" i="24"/>
  <c r="H16" i="24"/>
  <c r="F16" i="24"/>
  <c r="V16" i="24" s="1"/>
  <c r="W16" i="24" s="1"/>
  <c r="F15" i="24"/>
  <c r="X14" i="24"/>
  <c r="U14" i="24"/>
  <c r="J14" i="24"/>
  <c r="F14" i="24"/>
  <c r="V14" i="24" s="1"/>
  <c r="W14" i="24" s="1"/>
  <c r="Z14" i="24" s="1"/>
  <c r="U13" i="24"/>
  <c r="F13" i="24"/>
  <c r="X13" i="24" s="1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E12" i="24"/>
  <c r="F12" i="24" s="1"/>
  <c r="X10" i="24"/>
  <c r="P10" i="24"/>
  <c r="H10" i="24"/>
  <c r="F10" i="24"/>
  <c r="X9" i="24"/>
  <c r="R9" i="24"/>
  <c r="R30" i="24" s="1"/>
  <c r="F9" i="24"/>
  <c r="P9" i="24" s="1"/>
  <c r="P30" i="24" s="1"/>
  <c r="AC8" i="21"/>
  <c r="AC12" i="21"/>
  <c r="AC11" i="21"/>
  <c r="AC15" i="21"/>
  <c r="AC16" i="21"/>
  <c r="AC17" i="21"/>
  <c r="AC18" i="21"/>
  <c r="AC19" i="21"/>
  <c r="AC20" i="21"/>
  <c r="AC21" i="21"/>
  <c r="AC14" i="21"/>
  <c r="AC13" i="21"/>
  <c r="AC10" i="21"/>
  <c r="AC9" i="21"/>
  <c r="AC9" i="23"/>
  <c r="AC22" i="23"/>
  <c r="AC21" i="23"/>
  <c r="AC15" i="23"/>
  <c r="AC16" i="23"/>
  <c r="AC17" i="23"/>
  <c r="AC18" i="23"/>
  <c r="AC19" i="23"/>
  <c r="AC20" i="23"/>
  <c r="AC14" i="23"/>
  <c r="AC8" i="23"/>
  <c r="AC10" i="23"/>
  <c r="Z16" i="24" l="1"/>
  <c r="U12" i="24"/>
  <c r="X12" i="24"/>
  <c r="X30" i="24" s="1"/>
  <c r="J12" i="24"/>
  <c r="V12" i="24" s="1"/>
  <c r="W12" i="24" s="1"/>
  <c r="Z12" i="24" s="1"/>
  <c r="V22" i="24"/>
  <c r="W22" i="24" s="1"/>
  <c r="V20" i="24"/>
  <c r="W20" i="24" s="1"/>
  <c r="Z20" i="24" s="1"/>
  <c r="J17" i="24"/>
  <c r="V17" i="24" s="1"/>
  <c r="W17" i="24" s="1"/>
  <c r="Z17" i="24" s="1"/>
  <c r="J22" i="24"/>
  <c r="J26" i="24"/>
  <c r="V26" i="24" s="1"/>
  <c r="W26" i="24" s="1"/>
  <c r="Z26" i="24" s="1"/>
  <c r="X26" i="24"/>
  <c r="F30" i="24"/>
  <c r="U9" i="24"/>
  <c r="J15" i="24"/>
  <c r="X17" i="24"/>
  <c r="J20" i="24"/>
  <c r="X22" i="24"/>
  <c r="H9" i="24"/>
  <c r="H30" i="24" s="1"/>
  <c r="U10" i="24"/>
  <c r="V10" i="24" s="1"/>
  <c r="W10" i="24" s="1"/>
  <c r="Z10" i="24" s="1"/>
  <c r="T15" i="24"/>
  <c r="T30" i="24" s="1"/>
  <c r="X15" i="24"/>
  <c r="U17" i="24"/>
  <c r="J18" i="24"/>
  <c r="V18" i="24" s="1"/>
  <c r="W18" i="24" s="1"/>
  <c r="Z18" i="24" s="1"/>
  <c r="L20" i="24"/>
  <c r="X20" i="24"/>
  <c r="U22" i="24"/>
  <c r="J23" i="24"/>
  <c r="X23" i="24"/>
  <c r="U26" i="24"/>
  <c r="J27" i="24"/>
  <c r="X27" i="24"/>
  <c r="U29" i="24"/>
  <c r="V29" i="24" s="1"/>
  <c r="W29" i="24" s="1"/>
  <c r="Z29" i="24" s="1"/>
  <c r="J13" i="24"/>
  <c r="V13" i="24" s="1"/>
  <c r="W13" i="24" s="1"/>
  <c r="Z13" i="24" s="1"/>
  <c r="U15" i="24"/>
  <c r="L18" i="24"/>
  <c r="L30" i="24" s="1"/>
  <c r="U20" i="24"/>
  <c r="U23" i="24"/>
  <c r="U27" i="24"/>
  <c r="J28" i="24"/>
  <c r="V28" i="24" s="1"/>
  <c r="W28" i="24" s="1"/>
  <c r="Z28" i="24" s="1"/>
  <c r="Z22" i="24" l="1"/>
  <c r="Y30" i="24"/>
  <c r="U30" i="24"/>
  <c r="V15" i="24"/>
  <c r="W15" i="24" s="1"/>
  <c r="Z15" i="24" s="1"/>
  <c r="V27" i="24"/>
  <c r="W27" i="24" s="1"/>
  <c r="Z27" i="24" s="1"/>
  <c r="V23" i="24"/>
  <c r="W23" i="24" s="1"/>
  <c r="Z23" i="24" s="1"/>
  <c r="V9" i="24"/>
  <c r="J30" i="24"/>
  <c r="W9" i="24" l="1"/>
  <c r="V30" i="24"/>
  <c r="W30" i="24" l="1"/>
  <c r="Z9" i="24"/>
  <c r="Z30" i="24" s="1"/>
  <c r="Z32" i="24" l="1"/>
  <c r="AC22" i="21" l="1"/>
  <c r="AC12" i="23"/>
  <c r="AC11" i="23"/>
  <c r="AC13" i="23"/>
  <c r="Z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22" i="23"/>
  <c r="Z8" i="23"/>
  <c r="G23" i="23"/>
  <c r="D23" i="23"/>
  <c r="E22" i="23"/>
  <c r="F22" i="23" s="1"/>
  <c r="H22" i="23" s="1"/>
  <c r="E21" i="23"/>
  <c r="F21" i="23" s="1"/>
  <c r="H21" i="23" s="1"/>
  <c r="E20" i="23"/>
  <c r="F20" i="23" s="1"/>
  <c r="H20" i="23" s="1"/>
  <c r="F19" i="23"/>
  <c r="H19" i="23" s="1"/>
  <c r="E19" i="23"/>
  <c r="F18" i="23"/>
  <c r="N18" i="23" s="1"/>
  <c r="E18" i="23"/>
  <c r="E17" i="23"/>
  <c r="F17" i="23" s="1"/>
  <c r="H17" i="23" s="1"/>
  <c r="E16" i="23"/>
  <c r="F16" i="23" s="1"/>
  <c r="H16" i="23" s="1"/>
  <c r="A16" i="23"/>
  <c r="A17" i="23" s="1"/>
  <c r="A18" i="23" s="1"/>
  <c r="A19" i="23" s="1"/>
  <c r="A20" i="23" s="1"/>
  <c r="A21" i="23" s="1"/>
  <c r="A22" i="23" s="1"/>
  <c r="H15" i="23"/>
  <c r="F15" i="23"/>
  <c r="E15" i="23"/>
  <c r="A15" i="23"/>
  <c r="E14" i="23"/>
  <c r="F14" i="23" s="1"/>
  <c r="H14" i="23" s="1"/>
  <c r="E12" i="23"/>
  <c r="F12" i="23" s="1"/>
  <c r="H12" i="23" s="1"/>
  <c r="E11" i="23"/>
  <c r="F11" i="23" s="1"/>
  <c r="H11" i="23" s="1"/>
  <c r="H10" i="23"/>
  <c r="F10" i="23"/>
  <c r="E10" i="23"/>
  <c r="E9" i="23"/>
  <c r="F9" i="23" s="1"/>
  <c r="H9" i="23" s="1"/>
  <c r="E8" i="23"/>
  <c r="E23" i="23" s="1"/>
  <c r="AB17" i="23" l="1"/>
  <c r="V17" i="23"/>
  <c r="J17" i="23"/>
  <c r="T17" i="23"/>
  <c r="P17" i="23"/>
  <c r="Y17" i="23" s="1"/>
  <c r="R17" i="23"/>
  <c r="V19" i="23"/>
  <c r="J19" i="23"/>
  <c r="Y19" i="23" s="1"/>
  <c r="AB19" i="23"/>
  <c r="X19" i="23"/>
  <c r="X23" i="23" s="1"/>
  <c r="J14" i="23"/>
  <c r="AB14" i="23"/>
  <c r="V14" i="23"/>
  <c r="T14" i="23"/>
  <c r="R14" i="23"/>
  <c r="J20" i="23"/>
  <c r="AB20" i="23"/>
  <c r="V20" i="23"/>
  <c r="Y20" i="23" s="1"/>
  <c r="AB9" i="23"/>
  <c r="V9" i="23"/>
  <c r="J9" i="23"/>
  <c r="L9" i="23"/>
  <c r="Y11" i="23"/>
  <c r="J11" i="23"/>
  <c r="AB11" i="23"/>
  <c r="V11" i="23"/>
  <c r="J21" i="23"/>
  <c r="AB21" i="23"/>
  <c r="V21" i="23"/>
  <c r="Y21" i="23" s="1"/>
  <c r="J12" i="23"/>
  <c r="Y12" i="23" s="1"/>
  <c r="V12" i="23"/>
  <c r="AB12" i="23"/>
  <c r="J16" i="23"/>
  <c r="AB16" i="23"/>
  <c r="Y16" i="23"/>
  <c r="V16" i="23"/>
  <c r="J22" i="23"/>
  <c r="Y22" i="23" s="1"/>
  <c r="V22" i="23"/>
  <c r="AB22" i="23"/>
  <c r="V15" i="23"/>
  <c r="AB15" i="23"/>
  <c r="AD15" i="23" s="1"/>
  <c r="F8" i="23"/>
  <c r="N8" i="23"/>
  <c r="J10" i="23"/>
  <c r="Y10" i="23" s="1"/>
  <c r="J15" i="23"/>
  <c r="Y15" i="23"/>
  <c r="H18" i="23"/>
  <c r="V10" i="23"/>
  <c r="AB10" i="23"/>
  <c r="R15" i="23"/>
  <c r="T15" i="23"/>
  <c r="AD17" i="23" l="1"/>
  <c r="H8" i="23"/>
  <c r="F23" i="23"/>
  <c r="AD22" i="23"/>
  <c r="AD12" i="23"/>
  <c r="N9" i="23"/>
  <c r="Y9" i="23" s="1"/>
  <c r="AD9" i="23" s="1"/>
  <c r="AD11" i="23"/>
  <c r="AB18" i="23"/>
  <c r="V18" i="23"/>
  <c r="T18" i="23"/>
  <c r="T23" i="23" s="1"/>
  <c r="J18" i="23"/>
  <c r="Y18" i="23" s="1"/>
  <c r="P18" i="23"/>
  <c r="P23" i="23" s="1"/>
  <c r="R18" i="23"/>
  <c r="R23" i="23" s="1"/>
  <c r="AD10" i="23"/>
  <c r="AD20" i="23"/>
  <c r="Y14" i="23"/>
  <c r="AD14" i="23" s="1"/>
  <c r="AD19" i="23"/>
  <c r="AD16" i="23"/>
  <c r="AD21" i="23"/>
  <c r="AD18" i="23" l="1"/>
  <c r="N23" i="23"/>
  <c r="H23" i="23"/>
  <c r="AC23" i="23"/>
  <c r="J8" i="23"/>
  <c r="J23" i="23" s="1"/>
  <c r="L8" i="23"/>
  <c r="L23" i="23" s="1"/>
  <c r="AB8" i="23"/>
  <c r="AB23" i="23" s="1"/>
  <c r="V8" i="23"/>
  <c r="V23" i="23" s="1"/>
  <c r="AA23" i="23" l="1"/>
  <c r="Y8" i="23"/>
  <c r="Y23" i="23" l="1"/>
  <c r="G23" i="21"/>
  <c r="D23" i="21"/>
  <c r="E22" i="21"/>
  <c r="F22" i="21" s="1"/>
  <c r="H22" i="21" s="1"/>
  <c r="E21" i="21"/>
  <c r="F21" i="21" s="1"/>
  <c r="H21" i="21" s="1"/>
  <c r="E20" i="21"/>
  <c r="F20" i="21" s="1"/>
  <c r="H20" i="21" s="1"/>
  <c r="E19" i="21"/>
  <c r="F19" i="21" s="1"/>
  <c r="H19" i="21" s="1"/>
  <c r="E18" i="21"/>
  <c r="F18" i="21" s="1"/>
  <c r="E17" i="21"/>
  <c r="F17" i="21" s="1"/>
  <c r="H17" i="21" s="1"/>
  <c r="E16" i="21"/>
  <c r="F16" i="21" s="1"/>
  <c r="H16" i="21" s="1"/>
  <c r="E15" i="21"/>
  <c r="F15" i="21" s="1"/>
  <c r="H15" i="21" s="1"/>
  <c r="A15" i="21"/>
  <c r="A16" i="21" s="1"/>
  <c r="A17" i="21" s="1"/>
  <c r="A18" i="21" s="1"/>
  <c r="A19" i="21" s="1"/>
  <c r="A20" i="21" s="1"/>
  <c r="A21" i="21" s="1"/>
  <c r="A22" i="21" s="1"/>
  <c r="E14" i="21"/>
  <c r="F14" i="21" s="1"/>
  <c r="H14" i="21" s="1"/>
  <c r="E12" i="21"/>
  <c r="F12" i="21" s="1"/>
  <c r="H12" i="21" s="1"/>
  <c r="E11" i="21"/>
  <c r="F11" i="21" s="1"/>
  <c r="H11" i="21" s="1"/>
  <c r="E10" i="21"/>
  <c r="F10" i="21" s="1"/>
  <c r="H10" i="21" s="1"/>
  <c r="E9" i="21"/>
  <c r="F9" i="21" s="1"/>
  <c r="H9" i="21" s="1"/>
  <c r="E8" i="21"/>
  <c r="Z23" i="23" l="1"/>
  <c r="AD8" i="23"/>
  <c r="AD23" i="23" s="1"/>
  <c r="E23" i="21"/>
  <c r="F8" i="21"/>
  <c r="H8" i="21" s="1"/>
  <c r="V9" i="21"/>
  <c r="L9" i="21"/>
  <c r="AA9" i="21"/>
  <c r="V11" i="21"/>
  <c r="AA11" i="21"/>
  <c r="Y11" i="21"/>
  <c r="Z11" i="21" s="1"/>
  <c r="J11" i="21"/>
  <c r="AA16" i="21"/>
  <c r="J16" i="21"/>
  <c r="V16" i="21"/>
  <c r="N18" i="21"/>
  <c r="H18" i="21"/>
  <c r="X19" i="21"/>
  <c r="X23" i="21" s="1"/>
  <c r="J19" i="21"/>
  <c r="AA19" i="21"/>
  <c r="V19" i="21"/>
  <c r="AA20" i="21"/>
  <c r="J20" i="21"/>
  <c r="V20" i="21"/>
  <c r="F23" i="21"/>
  <c r="N8" i="21"/>
  <c r="J9" i="21"/>
  <c r="AA10" i="21"/>
  <c r="J10" i="21"/>
  <c r="V10" i="21"/>
  <c r="V12" i="21"/>
  <c r="AA12" i="21"/>
  <c r="J12" i="21"/>
  <c r="AA14" i="21"/>
  <c r="T14" i="21"/>
  <c r="J14" i="21"/>
  <c r="V14" i="21"/>
  <c r="R14" i="21"/>
  <c r="V15" i="21"/>
  <c r="R15" i="21"/>
  <c r="AA15" i="21"/>
  <c r="T15" i="21"/>
  <c r="J15" i="21"/>
  <c r="AA17" i="21"/>
  <c r="T17" i="21"/>
  <c r="P17" i="21"/>
  <c r="V17" i="21"/>
  <c r="R17" i="21"/>
  <c r="J17" i="21"/>
  <c r="V21" i="21"/>
  <c r="AA21" i="21"/>
  <c r="J21" i="21"/>
  <c r="AA22" i="21"/>
  <c r="J22" i="21"/>
  <c r="V22" i="21"/>
  <c r="AD11" i="21" l="1"/>
  <c r="AD25" i="23"/>
  <c r="Y12" i="21"/>
  <c r="Z12" i="21" s="1"/>
  <c r="Y21" i="21"/>
  <c r="Z21" i="21" s="1"/>
  <c r="AD21" i="21" s="1"/>
  <c r="AD12" i="21"/>
  <c r="AC23" i="21"/>
  <c r="Y17" i="21"/>
  <c r="Y10" i="21"/>
  <c r="Z10" i="21" s="1"/>
  <c r="AD10" i="21" s="1"/>
  <c r="Y20" i="21"/>
  <c r="Y22" i="21"/>
  <c r="Z22" i="21" s="1"/>
  <c r="Y16" i="21"/>
  <c r="Y15" i="21"/>
  <c r="Y19" i="21"/>
  <c r="Y14" i="21"/>
  <c r="H23" i="21"/>
  <c r="V8" i="21"/>
  <c r="L8" i="21"/>
  <c r="L23" i="21" s="1"/>
  <c r="AA8" i="21"/>
  <c r="J8" i="21"/>
  <c r="N9" i="21"/>
  <c r="Y9" i="21" s="1"/>
  <c r="Z9" i="21" s="1"/>
  <c r="V18" i="21"/>
  <c r="R18" i="21"/>
  <c r="R23" i="21" s="1"/>
  <c r="AA18" i="21"/>
  <c r="T18" i="21"/>
  <c r="T23" i="21" s="1"/>
  <c r="P18" i="21"/>
  <c r="P23" i="21" s="1"/>
  <c r="J18" i="21"/>
  <c r="Z19" i="21" l="1"/>
  <c r="AD19" i="21" s="1"/>
  <c r="Z20" i="21"/>
  <c r="AD20" i="21" s="1"/>
  <c r="Z14" i="21"/>
  <c r="AD14" i="21" s="1"/>
  <c r="Z15" i="21"/>
  <c r="AD15" i="21" s="1"/>
  <c r="Z16" i="21"/>
  <c r="AD16" i="21" s="1"/>
  <c r="Z17" i="21"/>
  <c r="AD17" i="21" s="1"/>
  <c r="Y8" i="21"/>
  <c r="AD9" i="21"/>
  <c r="AD22" i="21"/>
  <c r="N23" i="21"/>
  <c r="Y18" i="21"/>
  <c r="AB23" i="21"/>
  <c r="J23" i="21"/>
  <c r="AA23" i="21"/>
  <c r="V23" i="21"/>
  <c r="Z8" i="21" l="1"/>
  <c r="AD8" i="21" s="1"/>
  <c r="Z18" i="21"/>
  <c r="AD18" i="21"/>
  <c r="Y23" i="21"/>
  <c r="Z23" i="21" l="1"/>
  <c r="AD23" i="21"/>
  <c r="AD25" i="21" l="1"/>
</calcChain>
</file>

<file path=xl/comments1.xml><?xml version="1.0" encoding="utf-8"?>
<comments xmlns="http://schemas.openxmlformats.org/spreadsheetml/2006/main">
  <authors>
    <author>admin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 чол 14 розр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 чол 14 розр</t>
        </r>
      </text>
    </comment>
  </commentList>
</comments>
</file>

<file path=xl/sharedStrings.xml><?xml version="1.0" encoding="utf-8"?>
<sst xmlns="http://schemas.openxmlformats.org/spreadsheetml/2006/main" count="187" uniqueCount="90">
  <si>
    <t>%</t>
  </si>
  <si>
    <t xml:space="preserve"> сума</t>
  </si>
  <si>
    <t>сума</t>
  </si>
  <si>
    <t>РОЗРЯД</t>
  </si>
  <si>
    <t>Секретар селищної ради</t>
  </si>
  <si>
    <t>Всього:</t>
  </si>
  <si>
    <t>Посадовий оклад з урахуванням штатних одиниць</t>
  </si>
  <si>
    <t>Посадовий оклад (тарифна ставка)</t>
  </si>
  <si>
    <t>Назва структурного підрозділу та посад</t>
  </si>
  <si>
    <t>№ з/п</t>
  </si>
  <si>
    <t>В.В. Щур</t>
  </si>
  <si>
    <t>Адміністративно-педагогічний персонал:</t>
  </si>
  <si>
    <t>Педагог -організатор</t>
  </si>
  <si>
    <t>Практичний психолог</t>
  </si>
  <si>
    <t>Соціальний педагог</t>
  </si>
  <si>
    <t>Завідувач бібліотекою</t>
  </si>
  <si>
    <t>Бібліотекар</t>
  </si>
  <si>
    <t>Вчитель</t>
  </si>
  <si>
    <t>Вихователь</t>
  </si>
  <si>
    <t>Додаткова оплата  за перевірку зошитів</t>
  </si>
  <si>
    <t>Доплата а за класне керівництво</t>
  </si>
  <si>
    <t>Директор</t>
  </si>
  <si>
    <t xml:space="preserve">Заступник директора </t>
  </si>
  <si>
    <t>Спеціалісти:</t>
  </si>
  <si>
    <t>Вчителі:</t>
  </si>
  <si>
    <t>Оклад</t>
  </si>
  <si>
    <t>Секретар</t>
  </si>
  <si>
    <t>Лаборант</t>
  </si>
  <si>
    <t>Прибиральниця служб.приміщень</t>
  </si>
  <si>
    <t>кількість ставок</t>
  </si>
  <si>
    <t>Сторож</t>
  </si>
  <si>
    <t>Оператор газових котелень</t>
  </si>
  <si>
    <t>Оператор газових котелень сезон.</t>
  </si>
  <si>
    <t>Оклад з урахуванням кількості ставок</t>
  </si>
  <si>
    <t>Кухар</t>
  </si>
  <si>
    <t>Помічник кухаря</t>
  </si>
  <si>
    <t>Комірник</t>
  </si>
  <si>
    <t>Інженер з охорони праці</t>
  </si>
  <si>
    <t>Двірник</t>
  </si>
  <si>
    <t>Заступник директора по господарчій частині</t>
  </si>
  <si>
    <t>Надбавка за вислугу років</t>
  </si>
  <si>
    <t xml:space="preserve">Надбавка за             роботу в нічний час </t>
  </si>
  <si>
    <t>ФОП за 1 місяць</t>
  </si>
  <si>
    <t>ФОП  за місяць</t>
  </si>
  <si>
    <t xml:space="preserve">Доплата за використання дез. засобів </t>
  </si>
  <si>
    <t>Медична сестра</t>
  </si>
  <si>
    <t>Додаткова оплата за завідування кабінетом</t>
  </si>
  <si>
    <t xml:space="preserve">Надбавка  за вислугу років                                     </t>
  </si>
  <si>
    <t>Доплата за книжковий фонд</t>
  </si>
  <si>
    <t>Кількість штатних од.</t>
  </si>
  <si>
    <t>виногорода зг. Ст 57</t>
  </si>
  <si>
    <t>премія</t>
  </si>
  <si>
    <t xml:space="preserve">Доплата  бібліотекарю </t>
  </si>
  <si>
    <t>за звання</t>
  </si>
  <si>
    <t>Водій автобуса</t>
  </si>
  <si>
    <t>Асистент вчителя</t>
  </si>
  <si>
    <t xml:space="preserve">Доплата за рогботу в інклзивній групі </t>
  </si>
  <si>
    <t>Вчитель-логопед</t>
  </si>
  <si>
    <t>Техперсонал:</t>
  </si>
  <si>
    <t>Підвищен-ня посадових окладів  на 10% зг.Пост. №22 від 11.01.18р.</t>
  </si>
  <si>
    <t>Посадовий оклад (тарифна ставка) з урахуван-ням підвищень</t>
  </si>
  <si>
    <t xml:space="preserve"> </t>
  </si>
  <si>
    <t>ЄСВ 22%</t>
  </si>
  <si>
    <t>ВСЬОГО</t>
  </si>
  <si>
    <t>Керівник гуртка</t>
  </si>
  <si>
    <t>Гардеробник</t>
  </si>
  <si>
    <t>надбавка за високі досягнення у праці, складність та напруженість у роботі</t>
  </si>
  <si>
    <t>Надбавка за високі досягнення у праці, складність та напруженість у роботі</t>
  </si>
  <si>
    <t>Премія щомісячна</t>
  </si>
  <si>
    <t>Надбавка  30% пед.працівникам  Постанова №373</t>
  </si>
  <si>
    <t>Інженер-електронік</t>
  </si>
  <si>
    <t>Сестра медична з дієтичного харчування</t>
  </si>
  <si>
    <t>Робітник з комплексного обслуговування й ремонту будівель</t>
  </si>
  <si>
    <t>Валентина  ЩУР</t>
  </si>
  <si>
    <t xml:space="preserve">Додаток № 6  до рішення сесії № _____-VІІІ </t>
  </si>
  <si>
    <t>ФОП  за січень-грудень 2022р.</t>
  </si>
  <si>
    <t xml:space="preserve"> МД на оздоровлення </t>
  </si>
  <si>
    <t xml:space="preserve">Всього ФОП на січень-грудень 2022р. </t>
  </si>
  <si>
    <t>Доплата за ненормований робочий день</t>
  </si>
  <si>
    <t xml:space="preserve">   ШТАТНИЙ   РОЗПИС  на 2022 рік  ( січень-грудень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"Прилиманський  ліцей" (вводиться в дію з 01.01.2022р.)                                                                                                                                                                                                                                                                                              МІН. з/п з 01.01.2022 р. -  6500,00   (1 тарифний розряд - 2893,00 грн.)     </t>
  </si>
  <si>
    <r>
      <t xml:space="preserve">   ШТАТНИЙ   РОЗПИС  на 2022 рік  ( січень-серпень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"Прилиманський  ліцей" (вводиться в дію з 01.01.2022р.)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МІН. з/п з 01.01.2022 р. -  6500,00  </t>
    </r>
    <r>
      <rPr>
        <b/>
        <i/>
        <sz val="11"/>
        <rFont val="Arial Cyr"/>
        <charset val="204"/>
      </rPr>
      <t xml:space="preserve"> (1 тарифний розряд - 2893,00 грн.)                </t>
    </r>
    <r>
      <rPr>
        <b/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</si>
  <si>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ФОП  за січень-серпень 2022р.</t>
  </si>
  <si>
    <t xml:space="preserve">Всього ФОП на січень-серпень 2022р. </t>
  </si>
  <si>
    <t>ФОП  за вересень-грудень 2022р.</t>
  </si>
  <si>
    <t xml:space="preserve">Всього ФОП на вересень-грудень 2022р. </t>
  </si>
  <si>
    <r>
      <t xml:space="preserve">   ШТАТНИЙ   РОЗПИС  на 2022 рік  ( вересень-грудень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"Прилиманський  ліцей" (вводиться в дію з 01.09.2022р.)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МІН. з/п з 01.01.2022 р. -  6500,00  </t>
    </r>
    <r>
      <rPr>
        <b/>
        <i/>
        <sz val="11"/>
        <rFont val="Arial Cyr"/>
        <charset val="204"/>
      </rPr>
      <t xml:space="preserve"> (1 тарифний розряд - 2893,00 грн.)                </t>
    </r>
    <r>
      <rPr>
        <b/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</si>
  <si>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від  12.08.2022р.</t>
  </si>
  <si>
    <t xml:space="preserve">Додаток № 1  до рішення сесії №1341-VІІІ </t>
  </si>
  <si>
    <t xml:space="preserve">Додаток № 2  до рішення сесії № 1341-VІІІ </t>
  </si>
  <si>
    <t xml:space="preserve">Додаток № 3  до рішення сесії №1341-VІІІ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</si>
</sst>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9"/>
      <name val="Arial Cyr"/>
      <charset val="204"/>
    </font>
    <font>
      <b/>
      <i/>
      <u/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4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0" fontId="2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9" fontId="9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9" fontId="0" fillId="0" borderId="0" xfId="0" applyNumberFormat="1" applyFont="1" applyFill="1"/>
    <xf numFmtId="9" fontId="11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4" fontId="19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/>
    </xf>
    <xf numFmtId="4" fontId="9" fillId="0" borderId="0" xfId="0" applyNumberFormat="1" applyFont="1" applyFill="1"/>
    <xf numFmtId="4" fontId="9" fillId="0" borderId="8" xfId="0" applyNumberFormat="1" applyFont="1" applyFill="1" applyBorder="1"/>
    <xf numFmtId="4" fontId="9" fillId="0" borderId="0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" fontId="2" fillId="0" borderId="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textRotation="90" wrapText="1"/>
    </xf>
    <xf numFmtId="1" fontId="9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9" fontId="18" fillId="0" borderId="3" xfId="0" applyNumberFormat="1" applyFont="1" applyFill="1" applyBorder="1" applyAlignment="1">
      <alignment vertical="center" textRotation="90" wrapText="1"/>
    </xf>
    <xf numFmtId="4" fontId="18" fillId="0" borderId="3" xfId="0" applyNumberFormat="1" applyFont="1" applyFill="1" applyBorder="1" applyAlignment="1">
      <alignment vertical="center" textRotation="90" wrapText="1"/>
    </xf>
    <xf numFmtId="9" fontId="9" fillId="0" borderId="36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/>
    <xf numFmtId="2" fontId="21" fillId="0" borderId="1" xfId="0" applyNumberFormat="1" applyFont="1" applyFill="1" applyBorder="1"/>
    <xf numFmtId="0" fontId="21" fillId="0" borderId="20" xfId="0" applyFont="1" applyFill="1" applyBorder="1"/>
    <xf numFmtId="0" fontId="21" fillId="0" borderId="33" xfId="0" applyFont="1" applyFill="1" applyBorder="1"/>
    <xf numFmtId="4" fontId="9" fillId="0" borderId="35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2" fontId="9" fillId="0" borderId="8" xfId="0" applyNumberFormat="1" applyFont="1" applyFill="1" applyBorder="1" applyAlignment="1">
      <alignment horizontal="right"/>
    </xf>
    <xf numFmtId="9" fontId="9" fillId="0" borderId="8" xfId="0" applyNumberFormat="1" applyFont="1" applyFill="1" applyBorder="1" applyAlignment="1">
      <alignment horizontal="right"/>
    </xf>
    <xf numFmtId="2" fontId="9" fillId="0" borderId="8" xfId="0" applyNumberFormat="1" applyFont="1" applyFill="1" applyBorder="1" applyAlignment="1">
      <alignment horizontal="right" vertical="center"/>
    </xf>
    <xf numFmtId="9" fontId="9" fillId="0" borderId="8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9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9" fontId="9" fillId="0" borderId="6" xfId="0" applyNumberFormat="1" applyFont="1" applyFill="1" applyBorder="1" applyAlignment="1">
      <alignment horizontal="right"/>
    </xf>
    <xf numFmtId="9" fontId="9" fillId="0" borderId="6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9" fontId="9" fillId="0" borderId="12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 vertical="center"/>
    </xf>
    <xf numFmtId="9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0" fontId="7" fillId="0" borderId="0" xfId="0" applyFont="1" applyFill="1"/>
    <xf numFmtId="3" fontId="9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/>
    </xf>
    <xf numFmtId="9" fontId="9" fillId="0" borderId="40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0" fontId="7" fillId="0" borderId="12" xfId="0" applyFont="1" applyFill="1" applyBorder="1"/>
    <xf numFmtId="0" fontId="6" fillId="0" borderId="12" xfId="0" applyFont="1" applyFill="1" applyBorder="1" applyAlignment="1">
      <alignment horizontal="center"/>
    </xf>
    <xf numFmtId="2" fontId="21" fillId="0" borderId="12" xfId="0" applyNumberFormat="1" applyFont="1" applyFill="1" applyBorder="1"/>
    <xf numFmtId="2" fontId="9" fillId="0" borderId="1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9" fillId="0" borderId="1" xfId="0" applyFont="1" applyFill="1" applyBorder="1" applyAlignment="1">
      <alignment wrapText="1"/>
    </xf>
    <xf numFmtId="4" fontId="0" fillId="0" borderId="0" xfId="0" applyNumberFormat="1" applyFill="1"/>
    <xf numFmtId="2" fontId="7" fillId="0" borderId="9" xfId="0" applyNumberFormat="1" applyFont="1" applyFill="1" applyBorder="1" applyAlignment="1">
      <alignment horizontal="right" vertical="center" textRotation="90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1" fillId="0" borderId="45" xfId="0" applyFont="1" applyFill="1" applyBorder="1"/>
    <xf numFmtId="1" fontId="0" fillId="0" borderId="0" xfId="0" applyNumberFormat="1" applyFont="1" applyFill="1"/>
    <xf numFmtId="4" fontId="9" fillId="0" borderId="30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4" fontId="20" fillId="0" borderId="41" xfId="0" applyNumberFormat="1" applyFont="1" applyFill="1" applyBorder="1" applyAlignment="1">
      <alignment horizontal="right"/>
    </xf>
    <xf numFmtId="2" fontId="9" fillId="0" borderId="42" xfId="0" applyNumberFormat="1" applyFont="1" applyFill="1" applyBorder="1" applyAlignment="1">
      <alignment horizontal="right" vertical="center"/>
    </xf>
    <xf numFmtId="2" fontId="9" fillId="0" borderId="44" xfId="0" applyNumberFormat="1" applyFont="1" applyFill="1" applyBorder="1" applyAlignment="1">
      <alignment horizontal="right" vertical="center"/>
    </xf>
    <xf numFmtId="9" fontId="9" fillId="0" borderId="30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/>
    </xf>
    <xf numFmtId="4" fontId="9" fillId="0" borderId="35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4" fontId="9" fillId="0" borderId="42" xfId="0" applyNumberFormat="1" applyFont="1" applyFill="1" applyBorder="1" applyAlignment="1">
      <alignment horizontal="right" vertical="center"/>
    </xf>
    <xf numFmtId="4" fontId="9" fillId="0" borderId="44" xfId="0" applyNumberFormat="1" applyFont="1" applyFill="1" applyBorder="1" applyAlignment="1">
      <alignment horizontal="right" vertical="center"/>
    </xf>
    <xf numFmtId="4" fontId="9" fillId="0" borderId="42" xfId="0" applyNumberFormat="1" applyFont="1" applyFill="1" applyBorder="1" applyAlignment="1">
      <alignment horizontal="right"/>
    </xf>
    <xf numFmtId="4" fontId="9" fillId="0" borderId="44" xfId="0" applyNumberFormat="1" applyFont="1" applyFill="1" applyBorder="1" applyAlignment="1">
      <alignment horizontal="right"/>
    </xf>
    <xf numFmtId="4" fontId="21" fillId="0" borderId="30" xfId="0" applyNumberFormat="1" applyFont="1" applyFill="1" applyBorder="1"/>
    <xf numFmtId="4" fontId="21" fillId="0" borderId="45" xfId="0" applyNumberFormat="1" applyFont="1" applyFill="1" applyBorder="1"/>
    <xf numFmtId="4" fontId="22" fillId="0" borderId="33" xfId="0" applyNumberFormat="1" applyFont="1" applyFill="1" applyBorder="1"/>
    <xf numFmtId="4" fontId="21" fillId="0" borderId="1" xfId="0" applyNumberFormat="1" applyFont="1" applyFill="1" applyBorder="1"/>
    <xf numFmtId="4" fontId="21" fillId="0" borderId="12" xfId="0" applyNumberFormat="1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ont="1" applyFill="1" applyAlignment="1"/>
    <xf numFmtId="0" fontId="5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textRotation="90" wrapText="1"/>
    </xf>
    <xf numFmtId="4" fontId="5" fillId="0" borderId="39" xfId="0" applyNumberFormat="1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9" fillId="0" borderId="48" xfId="0" applyNumberFormat="1" applyFont="1" applyFill="1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textRotation="90" wrapText="1"/>
    </xf>
    <xf numFmtId="4" fontId="9" fillId="0" borderId="3" xfId="0" applyNumberFormat="1" applyFont="1" applyFill="1" applyBorder="1" applyAlignment="1">
      <alignment horizontal="center" vertical="center" textRotation="90" wrapText="1"/>
    </xf>
    <xf numFmtId="4" fontId="9" fillId="0" borderId="20" xfId="0" applyNumberFormat="1" applyFont="1" applyFill="1" applyBorder="1" applyAlignment="1">
      <alignment horizontal="center" vertical="center" textRotation="90" wrapText="1"/>
    </xf>
    <xf numFmtId="4" fontId="9" fillId="0" borderId="37" xfId="0" applyNumberFormat="1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textRotation="90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center" vertical="center" wrapText="1"/>
    </xf>
    <xf numFmtId="4" fontId="20" fillId="0" borderId="4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opLeftCell="C23" zoomScaleNormal="100" workbookViewId="0">
      <selection activeCell="V1" sqref="V1"/>
    </sheetView>
  </sheetViews>
  <sheetFormatPr defaultColWidth="9.140625" defaultRowHeight="12.75" x14ac:dyDescent="0.2"/>
  <cols>
    <col min="1" max="1" width="2.85546875" style="7" customWidth="1"/>
    <col min="2" max="2" width="20" style="6" customWidth="1"/>
    <col min="3" max="3" width="4.28515625" style="5" customWidth="1"/>
    <col min="4" max="5" width="8.140625" style="46" customWidth="1"/>
    <col min="6" max="6" width="9.5703125" style="46" customWidth="1"/>
    <col min="7" max="7" width="4.5703125" style="5" customWidth="1"/>
    <col min="8" max="8" width="9" style="5" customWidth="1"/>
    <col min="9" max="9" width="4.140625" style="5" customWidth="1"/>
    <col min="10" max="10" width="9.42578125" style="5" customWidth="1"/>
    <col min="11" max="11" width="4.42578125" style="5" customWidth="1"/>
    <col min="12" max="12" width="9.5703125" style="6" customWidth="1"/>
    <col min="13" max="13" width="4.85546875" style="6" customWidth="1"/>
    <col min="14" max="14" width="7.140625" style="6" customWidth="1"/>
    <col min="15" max="15" width="3.7109375" style="6" customWidth="1"/>
    <col min="16" max="16" width="7.85546875" style="6" customWidth="1"/>
    <col min="17" max="17" width="4.140625" style="6" customWidth="1"/>
    <col min="18" max="18" width="8.28515625" style="6" customWidth="1"/>
    <col min="19" max="19" width="3.85546875" style="6" customWidth="1"/>
    <col min="20" max="20" width="7.5703125" style="6" customWidth="1"/>
    <col min="21" max="21" width="3.7109375" style="6" customWidth="1"/>
    <col min="22" max="22" width="8.7109375" style="6" customWidth="1"/>
    <col min="23" max="23" width="4.42578125" style="6" customWidth="1"/>
    <col min="24" max="24" width="6.7109375" style="6" customWidth="1"/>
    <col min="25" max="25" width="10.5703125" style="61" customWidth="1"/>
    <col min="26" max="26" width="10.42578125" style="77" customWidth="1"/>
    <col min="27" max="27" width="9.7109375" style="2" hidden="1" customWidth="1"/>
    <col min="28" max="29" width="10.85546875" style="2" customWidth="1"/>
    <col min="30" max="30" width="11.28515625" style="2" customWidth="1"/>
    <col min="31" max="31" width="10" style="6" customWidth="1"/>
    <col min="32" max="16384" width="9.140625" style="6"/>
  </cols>
  <sheetData>
    <row r="1" spans="1:31" x14ac:dyDescent="0.2">
      <c r="V1" s="176" t="s">
        <v>87</v>
      </c>
      <c r="W1" s="176"/>
      <c r="X1" s="176"/>
      <c r="Y1" s="176"/>
    </row>
    <row r="2" spans="1:31" x14ac:dyDescent="0.2">
      <c r="V2" s="194" t="s">
        <v>86</v>
      </c>
      <c r="W2" s="194"/>
      <c r="X2" s="194"/>
      <c r="Y2" s="195"/>
    </row>
    <row r="4" spans="1:31" ht="49.5" customHeight="1" thickBot="1" x14ac:dyDescent="0.25">
      <c r="A4" s="196" t="s">
        <v>80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31" ht="57" customHeight="1" x14ac:dyDescent="0.2">
      <c r="A5" s="198" t="s">
        <v>61</v>
      </c>
      <c r="B5" s="200" t="s">
        <v>8</v>
      </c>
      <c r="C5" s="202" t="s">
        <v>3</v>
      </c>
      <c r="D5" s="204" t="s">
        <v>7</v>
      </c>
      <c r="E5" s="206" t="s">
        <v>59</v>
      </c>
      <c r="F5" s="208" t="s">
        <v>60</v>
      </c>
      <c r="G5" s="210" t="s">
        <v>49</v>
      </c>
      <c r="H5" s="210" t="s">
        <v>6</v>
      </c>
      <c r="I5" s="221" t="s">
        <v>47</v>
      </c>
      <c r="J5" s="222"/>
      <c r="K5" s="191" t="s">
        <v>66</v>
      </c>
      <c r="L5" s="192"/>
      <c r="M5" s="191" t="s">
        <v>53</v>
      </c>
      <c r="N5" s="192"/>
      <c r="O5" s="191" t="s">
        <v>20</v>
      </c>
      <c r="P5" s="192"/>
      <c r="Q5" s="191" t="s">
        <v>19</v>
      </c>
      <c r="R5" s="192"/>
      <c r="S5" s="191" t="s">
        <v>46</v>
      </c>
      <c r="T5" s="193"/>
      <c r="U5" s="191" t="s">
        <v>69</v>
      </c>
      <c r="V5" s="193"/>
      <c r="W5" s="221" t="s">
        <v>56</v>
      </c>
      <c r="X5" s="222"/>
      <c r="Y5" s="223" t="s">
        <v>43</v>
      </c>
      <c r="Z5" s="223" t="s">
        <v>81</v>
      </c>
      <c r="AA5" s="225"/>
      <c r="AB5" s="227" t="s">
        <v>76</v>
      </c>
      <c r="AC5" s="219" t="s">
        <v>51</v>
      </c>
      <c r="AD5" s="212" t="s">
        <v>82</v>
      </c>
    </row>
    <row r="6" spans="1:31" ht="28.5" customHeight="1" thickBot="1" x14ac:dyDescent="0.25">
      <c r="A6" s="199"/>
      <c r="B6" s="201"/>
      <c r="C6" s="203"/>
      <c r="D6" s="205"/>
      <c r="E6" s="207"/>
      <c r="F6" s="209"/>
      <c r="G6" s="211"/>
      <c r="H6" s="211"/>
      <c r="I6" s="180" t="s">
        <v>0</v>
      </c>
      <c r="J6" s="180" t="s">
        <v>1</v>
      </c>
      <c r="K6" s="180" t="s">
        <v>0</v>
      </c>
      <c r="L6" s="180" t="s">
        <v>2</v>
      </c>
      <c r="M6" s="180" t="s">
        <v>0</v>
      </c>
      <c r="N6" s="180" t="s">
        <v>2</v>
      </c>
      <c r="O6" s="180" t="s">
        <v>0</v>
      </c>
      <c r="P6" s="180" t="s">
        <v>2</v>
      </c>
      <c r="Q6" s="180" t="s">
        <v>0</v>
      </c>
      <c r="R6" s="180" t="s">
        <v>2</v>
      </c>
      <c r="S6" s="180" t="s">
        <v>0</v>
      </c>
      <c r="T6" s="22" t="s">
        <v>2</v>
      </c>
      <c r="U6" s="180" t="s">
        <v>0</v>
      </c>
      <c r="V6" s="22" t="s">
        <v>2</v>
      </c>
      <c r="W6" s="180" t="s">
        <v>0</v>
      </c>
      <c r="X6" s="180" t="s">
        <v>1</v>
      </c>
      <c r="Y6" s="224"/>
      <c r="Z6" s="224"/>
      <c r="AA6" s="226"/>
      <c r="AB6" s="228"/>
      <c r="AC6" s="220"/>
      <c r="AD6" s="213"/>
    </row>
    <row r="7" spans="1:31" ht="31.5" customHeight="1" x14ac:dyDescent="0.2">
      <c r="A7" s="49"/>
      <c r="B7" s="74" t="s">
        <v>11</v>
      </c>
      <c r="C7" s="75"/>
      <c r="D7" s="82"/>
      <c r="E7" s="82"/>
      <c r="F7" s="8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80"/>
      <c r="Z7" s="78"/>
      <c r="AA7" s="107"/>
      <c r="AB7" s="109"/>
      <c r="AC7" s="164"/>
      <c r="AD7" s="110"/>
    </row>
    <row r="8" spans="1:31" ht="14.25" customHeight="1" x14ac:dyDescent="0.2">
      <c r="A8" s="23">
        <v>1</v>
      </c>
      <c r="B8" s="28" t="s">
        <v>21</v>
      </c>
      <c r="C8" s="31">
        <v>18</v>
      </c>
      <c r="D8" s="112">
        <v>9287</v>
      </c>
      <c r="E8" s="112">
        <f>D8*0.1</f>
        <v>928.7</v>
      </c>
      <c r="F8" s="112">
        <f>D8+E8</f>
        <v>10215.700000000001</v>
      </c>
      <c r="G8" s="113">
        <v>1</v>
      </c>
      <c r="H8" s="114">
        <f>F8*G8</f>
        <v>10215.700000000001</v>
      </c>
      <c r="I8" s="115">
        <v>0.3</v>
      </c>
      <c r="J8" s="114">
        <f>H8*I8</f>
        <v>3064.71</v>
      </c>
      <c r="K8" s="115">
        <v>0.5</v>
      </c>
      <c r="L8" s="116">
        <f>H8*K8</f>
        <v>5107.8500000000004</v>
      </c>
      <c r="M8" s="117">
        <v>0.1</v>
      </c>
      <c r="N8" s="116">
        <f>F18*M8</f>
        <v>770.11000000000013</v>
      </c>
      <c r="O8" s="116"/>
      <c r="P8" s="116"/>
      <c r="Q8" s="116"/>
      <c r="R8" s="116"/>
      <c r="S8" s="117"/>
      <c r="T8" s="116"/>
      <c r="U8" s="117">
        <v>0.3</v>
      </c>
      <c r="V8" s="116">
        <f>H8*U8</f>
        <v>3064.71</v>
      </c>
      <c r="W8" s="116"/>
      <c r="X8" s="116"/>
      <c r="Y8" s="118">
        <f>H8+J8+L8+P8+R8+T8+V8+N8+X8</f>
        <v>22223.08</v>
      </c>
      <c r="Z8" s="78">
        <f>Y8*8</f>
        <v>177784.64</v>
      </c>
      <c r="AA8" s="108"/>
      <c r="AB8" s="186">
        <f>H8</f>
        <v>10215.700000000001</v>
      </c>
      <c r="AC8" s="187">
        <f>H8*10</f>
        <v>102157</v>
      </c>
      <c r="AD8" s="188">
        <f>AA8+AB8+Z8+AC8</f>
        <v>290157.34000000003</v>
      </c>
      <c r="AE8" s="165"/>
    </row>
    <row r="9" spans="1:31" s="7" customFormat="1" ht="12" customHeight="1" x14ac:dyDescent="0.2">
      <c r="A9" s="25">
        <v>2</v>
      </c>
      <c r="B9" s="39" t="s">
        <v>22</v>
      </c>
      <c r="C9" s="27">
        <v>18</v>
      </c>
      <c r="D9" s="119">
        <v>8823</v>
      </c>
      <c r="E9" s="112">
        <f t="shared" ref="E9:E22" si="0">D9*0.1</f>
        <v>882.30000000000007</v>
      </c>
      <c r="F9" s="112">
        <f t="shared" ref="F9:F22" si="1">D9+E9</f>
        <v>9705.2999999999993</v>
      </c>
      <c r="G9" s="120">
        <v>4</v>
      </c>
      <c r="H9" s="114">
        <f t="shared" ref="H9:H22" si="2">F9*G9</f>
        <v>38821.199999999997</v>
      </c>
      <c r="I9" s="121">
        <v>0.3</v>
      </c>
      <c r="J9" s="114">
        <f t="shared" ref="J9:J22" si="3">H9*I9</f>
        <v>11646.359999999999</v>
      </c>
      <c r="K9" s="121">
        <v>0.3</v>
      </c>
      <c r="L9" s="116">
        <f t="shared" ref="L9" si="4">H9*K9</f>
        <v>11646.359999999999</v>
      </c>
      <c r="M9" s="117">
        <v>0.1</v>
      </c>
      <c r="N9" s="116">
        <f>N8*2</f>
        <v>1540.2200000000003</v>
      </c>
      <c r="O9" s="122"/>
      <c r="P9" s="122"/>
      <c r="Q9" s="122"/>
      <c r="R9" s="122"/>
      <c r="S9" s="121"/>
      <c r="T9" s="122"/>
      <c r="U9" s="117">
        <v>0.3</v>
      </c>
      <c r="V9" s="116">
        <f t="shared" ref="V9:V22" si="5">H9*U9</f>
        <v>11646.359999999999</v>
      </c>
      <c r="W9" s="116"/>
      <c r="X9" s="116"/>
      <c r="Y9" s="118">
        <f t="shared" ref="Y9:Y21" si="6">H9+J9+L9+P9+R9+T9+V9+N9+X9</f>
        <v>75300.5</v>
      </c>
      <c r="Z9" s="78">
        <f t="shared" ref="Z9:Z22" si="7">Y9*8</f>
        <v>602404</v>
      </c>
      <c r="AA9" s="108"/>
      <c r="AB9" s="186">
        <f t="shared" ref="AB9:AB22" si="8">H9</f>
        <v>38821.199999999997</v>
      </c>
      <c r="AC9" s="187">
        <f>H9*4+715.52</f>
        <v>156000.31999999998</v>
      </c>
      <c r="AD9" s="188">
        <f t="shared" ref="AD9:AD22" si="9">AA9+AB9+Z9+AC9</f>
        <v>797225.5199999999</v>
      </c>
      <c r="AE9" s="165"/>
    </row>
    <row r="10" spans="1:31" x14ac:dyDescent="0.2">
      <c r="A10" s="23">
        <v>3</v>
      </c>
      <c r="B10" s="26" t="s">
        <v>12</v>
      </c>
      <c r="C10" s="3">
        <v>12</v>
      </c>
      <c r="D10" s="123">
        <v>6133</v>
      </c>
      <c r="E10" s="112">
        <f t="shared" si="0"/>
        <v>613.30000000000007</v>
      </c>
      <c r="F10" s="112">
        <f t="shared" si="1"/>
        <v>6746.3</v>
      </c>
      <c r="G10" s="124">
        <v>2</v>
      </c>
      <c r="H10" s="114">
        <f t="shared" si="2"/>
        <v>13492.6</v>
      </c>
      <c r="I10" s="125">
        <v>0.2</v>
      </c>
      <c r="J10" s="114">
        <f t="shared" si="3"/>
        <v>2698.5200000000004</v>
      </c>
      <c r="K10" s="121"/>
      <c r="L10" s="116"/>
      <c r="M10" s="116"/>
      <c r="N10" s="116"/>
      <c r="O10" s="125"/>
      <c r="P10" s="122"/>
      <c r="Q10" s="125"/>
      <c r="R10" s="122"/>
      <c r="S10" s="121"/>
      <c r="T10" s="122"/>
      <c r="U10" s="117">
        <v>0.3</v>
      </c>
      <c r="V10" s="116">
        <f t="shared" si="5"/>
        <v>4047.7799999999997</v>
      </c>
      <c r="W10" s="116"/>
      <c r="X10" s="116"/>
      <c r="Y10" s="118">
        <f t="shared" si="6"/>
        <v>20238.900000000001</v>
      </c>
      <c r="Z10" s="78">
        <f t="shared" si="7"/>
        <v>161911.20000000001</v>
      </c>
      <c r="AA10" s="108"/>
      <c r="AB10" s="186">
        <f t="shared" si="8"/>
        <v>13492.6</v>
      </c>
      <c r="AC10" s="187">
        <f>H10*2</f>
        <v>26985.200000000001</v>
      </c>
      <c r="AD10" s="188">
        <f>AA10+AB10+Z10+AC10</f>
        <v>202389.00000000003</v>
      </c>
      <c r="AE10" s="165"/>
    </row>
    <row r="11" spans="1:31" x14ac:dyDescent="0.2">
      <c r="A11" s="25">
        <v>4</v>
      </c>
      <c r="B11" s="26" t="s">
        <v>13</v>
      </c>
      <c r="C11" s="3">
        <v>14</v>
      </c>
      <c r="D11" s="123">
        <v>7001</v>
      </c>
      <c r="E11" s="112">
        <f t="shared" si="0"/>
        <v>700.1</v>
      </c>
      <c r="F11" s="112">
        <f t="shared" si="1"/>
        <v>7701.1</v>
      </c>
      <c r="G11" s="124">
        <v>2.75</v>
      </c>
      <c r="H11" s="114">
        <f t="shared" si="2"/>
        <v>21178.025000000001</v>
      </c>
      <c r="I11" s="125">
        <v>0.2</v>
      </c>
      <c r="J11" s="114">
        <f t="shared" si="3"/>
        <v>4235.6050000000005</v>
      </c>
      <c r="K11" s="121"/>
      <c r="L11" s="116"/>
      <c r="M11" s="116"/>
      <c r="N11" s="116"/>
      <c r="O11" s="125"/>
      <c r="P11" s="122"/>
      <c r="Q11" s="125"/>
      <c r="R11" s="122"/>
      <c r="S11" s="121"/>
      <c r="T11" s="122"/>
      <c r="U11" s="117">
        <v>0.3</v>
      </c>
      <c r="V11" s="116">
        <f t="shared" si="5"/>
        <v>6353.4075000000003</v>
      </c>
      <c r="W11" s="116"/>
      <c r="X11" s="116"/>
      <c r="Y11" s="118">
        <f t="shared" si="6"/>
        <v>31767.037500000002</v>
      </c>
      <c r="Z11" s="78">
        <f t="shared" si="7"/>
        <v>254136.30000000002</v>
      </c>
      <c r="AA11" s="108"/>
      <c r="AB11" s="186">
        <f t="shared" si="8"/>
        <v>21178.025000000001</v>
      </c>
      <c r="AC11" s="187">
        <f>H11*2</f>
        <v>42356.05</v>
      </c>
      <c r="AD11" s="188">
        <f t="shared" si="9"/>
        <v>317670.375</v>
      </c>
      <c r="AE11" s="165"/>
    </row>
    <row r="12" spans="1:31" x14ac:dyDescent="0.2">
      <c r="A12" s="23">
        <v>5</v>
      </c>
      <c r="B12" s="26" t="s">
        <v>14</v>
      </c>
      <c r="C12" s="3">
        <v>14</v>
      </c>
      <c r="D12" s="123">
        <v>7001</v>
      </c>
      <c r="E12" s="112">
        <f t="shared" si="0"/>
        <v>700.1</v>
      </c>
      <c r="F12" s="112">
        <f t="shared" si="1"/>
        <v>7701.1</v>
      </c>
      <c r="G12" s="124">
        <v>2</v>
      </c>
      <c r="H12" s="114">
        <f t="shared" si="2"/>
        <v>15402.2</v>
      </c>
      <c r="I12" s="125">
        <v>0.2</v>
      </c>
      <c r="J12" s="114">
        <f t="shared" si="3"/>
        <v>3080.4400000000005</v>
      </c>
      <c r="K12" s="121"/>
      <c r="L12" s="116"/>
      <c r="M12" s="116"/>
      <c r="N12" s="116"/>
      <c r="O12" s="125"/>
      <c r="P12" s="122"/>
      <c r="Q12" s="125"/>
      <c r="R12" s="122"/>
      <c r="S12" s="121"/>
      <c r="T12" s="122"/>
      <c r="U12" s="117">
        <v>0.3</v>
      </c>
      <c r="V12" s="116">
        <f t="shared" si="5"/>
        <v>4620.66</v>
      </c>
      <c r="W12" s="116"/>
      <c r="X12" s="116"/>
      <c r="Y12" s="118">
        <f t="shared" si="6"/>
        <v>23103.3</v>
      </c>
      <c r="Z12" s="78">
        <f t="shared" si="7"/>
        <v>184826.4</v>
      </c>
      <c r="AA12" s="108"/>
      <c r="AB12" s="186">
        <f t="shared" si="8"/>
        <v>15402.2</v>
      </c>
      <c r="AC12" s="187">
        <f>H12*2</f>
        <v>30804.400000000001</v>
      </c>
      <c r="AD12" s="188">
        <f t="shared" si="9"/>
        <v>231033</v>
      </c>
      <c r="AE12" s="165"/>
    </row>
    <row r="13" spans="1:31" ht="12.75" customHeight="1" x14ac:dyDescent="0.2">
      <c r="A13" s="23"/>
      <c r="B13" s="50" t="s">
        <v>24</v>
      </c>
      <c r="C13" s="3"/>
      <c r="D13" s="123"/>
      <c r="E13" s="112"/>
      <c r="F13" s="112"/>
      <c r="G13" s="124"/>
      <c r="H13" s="114"/>
      <c r="I13" s="125"/>
      <c r="J13" s="114"/>
      <c r="K13" s="115"/>
      <c r="L13" s="116"/>
      <c r="M13" s="116"/>
      <c r="N13" s="116"/>
      <c r="O13" s="125"/>
      <c r="P13" s="122"/>
      <c r="Q13" s="125"/>
      <c r="R13" s="122"/>
      <c r="S13" s="121"/>
      <c r="T13" s="122"/>
      <c r="U13" s="117"/>
      <c r="V13" s="116"/>
      <c r="W13" s="116"/>
      <c r="X13" s="116"/>
      <c r="Y13" s="118"/>
      <c r="Z13" s="78">
        <f t="shared" si="7"/>
        <v>0</v>
      </c>
      <c r="AA13" s="108"/>
      <c r="AB13" s="186"/>
      <c r="AC13" s="187">
        <f t="shared" ref="AC13" si="10">H13*1.5</f>
        <v>0</v>
      </c>
      <c r="AD13" s="188"/>
      <c r="AE13" s="165"/>
    </row>
    <row r="14" spans="1:31" x14ac:dyDescent="0.2">
      <c r="A14" s="25">
        <v>6</v>
      </c>
      <c r="B14" s="24" t="s">
        <v>17</v>
      </c>
      <c r="C14" s="3">
        <v>10</v>
      </c>
      <c r="D14" s="123">
        <v>5265</v>
      </c>
      <c r="E14" s="112">
        <f t="shared" si="0"/>
        <v>526.5</v>
      </c>
      <c r="F14" s="112">
        <f>D14+E14</f>
        <v>5791.5</v>
      </c>
      <c r="G14" s="124">
        <v>16.5</v>
      </c>
      <c r="H14" s="114">
        <f t="shared" si="2"/>
        <v>95559.75</v>
      </c>
      <c r="I14" s="125">
        <v>0.1</v>
      </c>
      <c r="J14" s="114">
        <f t="shared" si="3"/>
        <v>9555.9750000000004</v>
      </c>
      <c r="K14" s="121"/>
      <c r="L14" s="116"/>
      <c r="M14" s="116"/>
      <c r="N14" s="116"/>
      <c r="O14" s="125"/>
      <c r="P14" s="122"/>
      <c r="Q14" s="125">
        <v>0.15</v>
      </c>
      <c r="R14" s="122">
        <f>H14*Q14</f>
        <v>14333.9625</v>
      </c>
      <c r="S14" s="121">
        <v>0.15</v>
      </c>
      <c r="T14" s="122">
        <f>H14*S14</f>
        <v>14333.9625</v>
      </c>
      <c r="U14" s="117">
        <v>0.3</v>
      </c>
      <c r="V14" s="116">
        <f t="shared" si="5"/>
        <v>28667.924999999999</v>
      </c>
      <c r="W14" s="116"/>
      <c r="X14" s="116"/>
      <c r="Y14" s="118">
        <f t="shared" si="6"/>
        <v>162451.57499999998</v>
      </c>
      <c r="Z14" s="78">
        <f t="shared" si="7"/>
        <v>1299612.5999999999</v>
      </c>
      <c r="AA14" s="108"/>
      <c r="AB14" s="186">
        <f t="shared" si="8"/>
        <v>95559.75</v>
      </c>
      <c r="AC14" s="187">
        <f>H14*1.25</f>
        <v>119449.6875</v>
      </c>
      <c r="AD14" s="188">
        <f t="shared" si="9"/>
        <v>1514622.0374999999</v>
      </c>
      <c r="AE14" s="165"/>
    </row>
    <row r="15" spans="1:31" x14ac:dyDescent="0.2">
      <c r="A15" s="23">
        <f>A14+1</f>
        <v>7</v>
      </c>
      <c r="B15" s="24" t="s">
        <v>17</v>
      </c>
      <c r="C15" s="3">
        <v>11</v>
      </c>
      <c r="D15" s="123">
        <v>5699</v>
      </c>
      <c r="E15" s="112">
        <f t="shared" si="0"/>
        <v>569.9</v>
      </c>
      <c r="F15" s="112">
        <f t="shared" si="1"/>
        <v>6268.9</v>
      </c>
      <c r="G15" s="124">
        <v>24.5</v>
      </c>
      <c r="H15" s="114">
        <f t="shared" si="2"/>
        <v>153588.04999999999</v>
      </c>
      <c r="I15" s="125">
        <v>0.1</v>
      </c>
      <c r="J15" s="114">
        <f t="shared" si="3"/>
        <v>15358.805</v>
      </c>
      <c r="K15" s="121"/>
      <c r="L15" s="116"/>
      <c r="M15" s="116"/>
      <c r="N15" s="116"/>
      <c r="O15" s="125"/>
      <c r="P15" s="122"/>
      <c r="Q15" s="125">
        <v>0.15</v>
      </c>
      <c r="R15" s="122">
        <f t="shared" ref="R15:R18" si="11">H15*Q15</f>
        <v>23038.207499999997</v>
      </c>
      <c r="S15" s="121">
        <v>0.15</v>
      </c>
      <c r="T15" s="122">
        <f>H15*S15</f>
        <v>23038.207499999997</v>
      </c>
      <c r="U15" s="117">
        <v>0.3</v>
      </c>
      <c r="V15" s="116">
        <f t="shared" si="5"/>
        <v>46076.414999999994</v>
      </c>
      <c r="W15" s="116"/>
      <c r="X15" s="116"/>
      <c r="Y15" s="118">
        <f t="shared" si="6"/>
        <v>261099.68499999994</v>
      </c>
      <c r="Z15" s="78">
        <f t="shared" si="7"/>
        <v>2088797.4799999995</v>
      </c>
      <c r="AA15" s="108"/>
      <c r="AB15" s="186">
        <f t="shared" si="8"/>
        <v>153588.04999999999</v>
      </c>
      <c r="AC15" s="187">
        <f t="shared" ref="AC15:AC21" si="12">H15*1.25</f>
        <v>191985.0625</v>
      </c>
      <c r="AD15" s="188">
        <f t="shared" si="9"/>
        <v>2434370.5924999993</v>
      </c>
      <c r="AE15" s="165"/>
    </row>
    <row r="16" spans="1:31" x14ac:dyDescent="0.2">
      <c r="A16" s="23">
        <f t="shared" ref="A16:A22" si="13">A15+1</f>
        <v>8</v>
      </c>
      <c r="B16" s="24" t="s">
        <v>17</v>
      </c>
      <c r="C16" s="3">
        <v>12</v>
      </c>
      <c r="D16" s="123">
        <v>6133</v>
      </c>
      <c r="E16" s="112">
        <f t="shared" si="0"/>
        <v>613.30000000000007</v>
      </c>
      <c r="F16" s="112">
        <f t="shared" si="1"/>
        <v>6746.3</v>
      </c>
      <c r="G16" s="124">
        <v>5</v>
      </c>
      <c r="H16" s="114">
        <f t="shared" si="2"/>
        <v>33731.5</v>
      </c>
      <c r="I16" s="125">
        <v>0.2</v>
      </c>
      <c r="J16" s="114">
        <f t="shared" si="3"/>
        <v>6746.3</v>
      </c>
      <c r="K16" s="121"/>
      <c r="L16" s="116"/>
      <c r="M16" s="116"/>
      <c r="N16" s="116"/>
      <c r="O16" s="125"/>
      <c r="P16" s="122"/>
      <c r="Q16" s="125">
        <v>0.15</v>
      </c>
      <c r="R16" s="122">
        <v>11763.84</v>
      </c>
      <c r="S16" s="121">
        <v>0.15</v>
      </c>
      <c r="T16" s="122">
        <v>11763.84</v>
      </c>
      <c r="U16" s="117">
        <v>0.3</v>
      </c>
      <c r="V16" s="116">
        <f t="shared" si="5"/>
        <v>10119.449999999999</v>
      </c>
      <c r="W16" s="116"/>
      <c r="X16" s="116"/>
      <c r="Y16" s="118">
        <f t="shared" si="6"/>
        <v>74124.929999999993</v>
      </c>
      <c r="Z16" s="78">
        <f t="shared" si="7"/>
        <v>592999.43999999994</v>
      </c>
      <c r="AA16" s="108"/>
      <c r="AB16" s="186">
        <f t="shared" si="8"/>
        <v>33731.5</v>
      </c>
      <c r="AC16" s="187">
        <f t="shared" si="12"/>
        <v>42164.375</v>
      </c>
      <c r="AD16" s="188">
        <f t="shared" si="9"/>
        <v>668895.31499999994</v>
      </c>
      <c r="AE16" s="165"/>
    </row>
    <row r="17" spans="1:31" x14ac:dyDescent="0.2">
      <c r="A17" s="23">
        <f t="shared" si="13"/>
        <v>9</v>
      </c>
      <c r="B17" s="24" t="s">
        <v>17</v>
      </c>
      <c r="C17" s="3">
        <v>13</v>
      </c>
      <c r="D17" s="123">
        <v>6567</v>
      </c>
      <c r="E17" s="112">
        <f t="shared" si="0"/>
        <v>656.7</v>
      </c>
      <c r="F17" s="112">
        <f t="shared" si="1"/>
        <v>7223.7</v>
      </c>
      <c r="G17" s="124">
        <v>18</v>
      </c>
      <c r="H17" s="114">
        <f t="shared" si="2"/>
        <v>130026.59999999999</v>
      </c>
      <c r="I17" s="125">
        <v>0.2</v>
      </c>
      <c r="J17" s="114">
        <f t="shared" si="3"/>
        <v>26005.32</v>
      </c>
      <c r="K17" s="121"/>
      <c r="L17" s="116"/>
      <c r="M17" s="116"/>
      <c r="N17" s="116"/>
      <c r="O17" s="125">
        <v>0.2</v>
      </c>
      <c r="P17" s="126">
        <f>H17*O17</f>
        <v>26005.32</v>
      </c>
      <c r="Q17" s="125">
        <v>0.15</v>
      </c>
      <c r="R17" s="122">
        <f t="shared" si="11"/>
        <v>19503.989999999998</v>
      </c>
      <c r="S17" s="121">
        <v>0.15</v>
      </c>
      <c r="T17" s="122">
        <f>H17*S17</f>
        <v>19503.989999999998</v>
      </c>
      <c r="U17" s="117">
        <v>0.3</v>
      </c>
      <c r="V17" s="116">
        <f t="shared" si="5"/>
        <v>39007.979999999996</v>
      </c>
      <c r="W17" s="116"/>
      <c r="X17" s="116"/>
      <c r="Y17" s="118">
        <f t="shared" si="6"/>
        <v>260053.19999999995</v>
      </c>
      <c r="Z17" s="78">
        <f t="shared" si="7"/>
        <v>2080425.5999999996</v>
      </c>
      <c r="AA17" s="108"/>
      <c r="AB17" s="186">
        <f t="shared" si="8"/>
        <v>130026.59999999999</v>
      </c>
      <c r="AC17" s="187">
        <f t="shared" si="12"/>
        <v>162533.25</v>
      </c>
      <c r="AD17" s="188">
        <f t="shared" si="9"/>
        <v>2372985.4499999997</v>
      </c>
      <c r="AE17" s="165"/>
    </row>
    <row r="18" spans="1:31" x14ac:dyDescent="0.2">
      <c r="A18" s="23">
        <f t="shared" si="13"/>
        <v>10</v>
      </c>
      <c r="B18" s="24" t="s">
        <v>17</v>
      </c>
      <c r="C18" s="3">
        <v>14</v>
      </c>
      <c r="D18" s="123">
        <v>7001</v>
      </c>
      <c r="E18" s="112">
        <f t="shared" si="0"/>
        <v>700.1</v>
      </c>
      <c r="F18" s="112">
        <f t="shared" si="1"/>
        <v>7701.1</v>
      </c>
      <c r="G18" s="124">
        <v>23</v>
      </c>
      <c r="H18" s="114">
        <f t="shared" si="2"/>
        <v>177125.30000000002</v>
      </c>
      <c r="I18" s="125">
        <v>0.3</v>
      </c>
      <c r="J18" s="114">
        <f t="shared" si="3"/>
        <v>53137.590000000004</v>
      </c>
      <c r="K18" s="121"/>
      <c r="L18" s="116"/>
      <c r="M18" s="117">
        <v>0.1</v>
      </c>
      <c r="N18" s="116">
        <f>F18*9*10%</f>
        <v>6930.9900000000016</v>
      </c>
      <c r="O18" s="125">
        <v>0.2</v>
      </c>
      <c r="P18" s="126">
        <f>H18*O18</f>
        <v>35425.060000000005</v>
      </c>
      <c r="Q18" s="125">
        <v>0.15</v>
      </c>
      <c r="R18" s="122">
        <f t="shared" si="11"/>
        <v>26568.795000000002</v>
      </c>
      <c r="S18" s="121">
        <v>0.15</v>
      </c>
      <c r="T18" s="122">
        <f>H18*S18</f>
        <v>26568.795000000002</v>
      </c>
      <c r="U18" s="117">
        <v>0.3</v>
      </c>
      <c r="V18" s="116">
        <f t="shared" si="5"/>
        <v>53137.590000000004</v>
      </c>
      <c r="W18" s="116"/>
      <c r="X18" s="116"/>
      <c r="Y18" s="118">
        <f t="shared" si="6"/>
        <v>378894.12</v>
      </c>
      <c r="Z18" s="78">
        <f t="shared" si="7"/>
        <v>3031152.96</v>
      </c>
      <c r="AA18" s="108"/>
      <c r="AB18" s="186">
        <f t="shared" si="8"/>
        <v>177125.30000000002</v>
      </c>
      <c r="AC18" s="187">
        <f t="shared" si="12"/>
        <v>221406.62500000003</v>
      </c>
      <c r="AD18" s="188">
        <f t="shared" si="9"/>
        <v>3429684.8849999998</v>
      </c>
      <c r="AE18" s="165"/>
    </row>
    <row r="19" spans="1:31" x14ac:dyDescent="0.2">
      <c r="A19" s="23">
        <f t="shared" si="13"/>
        <v>11</v>
      </c>
      <c r="B19" s="24" t="s">
        <v>55</v>
      </c>
      <c r="C19" s="76">
        <v>12</v>
      </c>
      <c r="D19" s="127">
        <v>6133</v>
      </c>
      <c r="E19" s="112">
        <f t="shared" si="0"/>
        <v>613.30000000000007</v>
      </c>
      <c r="F19" s="112">
        <f t="shared" si="1"/>
        <v>6746.3</v>
      </c>
      <c r="G19" s="128">
        <v>6</v>
      </c>
      <c r="H19" s="114">
        <f t="shared" si="2"/>
        <v>40477.800000000003</v>
      </c>
      <c r="I19" s="129">
        <v>0.2</v>
      </c>
      <c r="J19" s="114">
        <f t="shared" si="3"/>
        <v>8095.5600000000013</v>
      </c>
      <c r="K19" s="121"/>
      <c r="L19" s="116"/>
      <c r="M19" s="121"/>
      <c r="N19" s="122"/>
      <c r="O19" s="129"/>
      <c r="P19" s="122"/>
      <c r="Q19" s="129"/>
      <c r="R19" s="122"/>
      <c r="S19" s="130"/>
      <c r="T19" s="122"/>
      <c r="U19" s="117">
        <v>0.3</v>
      </c>
      <c r="V19" s="116">
        <f t="shared" si="5"/>
        <v>12143.34</v>
      </c>
      <c r="W19" s="121">
        <v>0.2</v>
      </c>
      <c r="X19" s="122">
        <f>H19*W19</f>
        <v>8095.5600000000013</v>
      </c>
      <c r="Y19" s="118">
        <f t="shared" si="6"/>
        <v>68812.259999999995</v>
      </c>
      <c r="Z19" s="78">
        <f t="shared" si="7"/>
        <v>550498.07999999996</v>
      </c>
      <c r="AA19" s="108"/>
      <c r="AB19" s="186">
        <f t="shared" si="8"/>
        <v>40477.800000000003</v>
      </c>
      <c r="AC19" s="187">
        <f t="shared" si="12"/>
        <v>50597.25</v>
      </c>
      <c r="AD19" s="188">
        <f t="shared" si="9"/>
        <v>641573.13</v>
      </c>
      <c r="AE19" s="165"/>
    </row>
    <row r="20" spans="1:31" x14ac:dyDescent="0.2">
      <c r="A20" s="23">
        <f t="shared" si="13"/>
        <v>12</v>
      </c>
      <c r="B20" s="24" t="s">
        <v>57</v>
      </c>
      <c r="C20" s="76">
        <v>12</v>
      </c>
      <c r="D20" s="123">
        <v>6133</v>
      </c>
      <c r="E20" s="112">
        <f t="shared" si="0"/>
        <v>613.30000000000007</v>
      </c>
      <c r="F20" s="112">
        <f t="shared" si="1"/>
        <v>6746.3</v>
      </c>
      <c r="G20" s="124">
        <v>0.8</v>
      </c>
      <c r="H20" s="114">
        <f t="shared" si="2"/>
        <v>5397.0400000000009</v>
      </c>
      <c r="I20" s="125">
        <v>0.1</v>
      </c>
      <c r="J20" s="114">
        <f t="shared" si="3"/>
        <v>539.70400000000006</v>
      </c>
      <c r="K20" s="121"/>
      <c r="L20" s="116"/>
      <c r="M20" s="121"/>
      <c r="N20" s="122"/>
      <c r="O20" s="125"/>
      <c r="P20" s="122"/>
      <c r="Q20" s="125"/>
      <c r="R20" s="122"/>
      <c r="S20" s="121"/>
      <c r="T20" s="122"/>
      <c r="U20" s="117">
        <v>0.3</v>
      </c>
      <c r="V20" s="116">
        <f t="shared" si="5"/>
        <v>1619.1120000000003</v>
      </c>
      <c r="W20" s="121"/>
      <c r="X20" s="122"/>
      <c r="Y20" s="118">
        <f t="shared" si="6"/>
        <v>7555.8560000000007</v>
      </c>
      <c r="Z20" s="78">
        <f t="shared" si="7"/>
        <v>60446.848000000005</v>
      </c>
      <c r="AA20" s="108"/>
      <c r="AB20" s="186">
        <f t="shared" si="8"/>
        <v>5397.0400000000009</v>
      </c>
      <c r="AC20" s="187">
        <f t="shared" si="12"/>
        <v>6746.3000000000011</v>
      </c>
      <c r="AD20" s="188">
        <f t="shared" si="9"/>
        <v>72590.188000000009</v>
      </c>
      <c r="AE20" s="165"/>
    </row>
    <row r="21" spans="1:31" x14ac:dyDescent="0.2">
      <c r="A21" s="23">
        <f t="shared" si="13"/>
        <v>13</v>
      </c>
      <c r="B21" s="26" t="s">
        <v>64</v>
      </c>
      <c r="C21" s="3">
        <v>12</v>
      </c>
      <c r="D21" s="123">
        <v>6133</v>
      </c>
      <c r="E21" s="123">
        <f t="shared" si="0"/>
        <v>613.30000000000007</v>
      </c>
      <c r="F21" s="123">
        <f t="shared" si="1"/>
        <v>6746.3</v>
      </c>
      <c r="G21" s="124">
        <v>2</v>
      </c>
      <c r="H21" s="114">
        <f t="shared" si="2"/>
        <v>13492.6</v>
      </c>
      <c r="I21" s="125">
        <v>0.1</v>
      </c>
      <c r="J21" s="152">
        <f t="shared" si="3"/>
        <v>1349.2600000000002</v>
      </c>
      <c r="K21" s="121"/>
      <c r="L21" s="122"/>
      <c r="M21" s="121"/>
      <c r="N21" s="122"/>
      <c r="O21" s="125"/>
      <c r="P21" s="122"/>
      <c r="Q21" s="125"/>
      <c r="R21" s="122"/>
      <c r="S21" s="121"/>
      <c r="T21" s="122"/>
      <c r="U21" s="121">
        <v>0.3</v>
      </c>
      <c r="V21" s="122">
        <f t="shared" si="5"/>
        <v>4047.7799999999997</v>
      </c>
      <c r="W21" s="121"/>
      <c r="X21" s="122"/>
      <c r="Y21" s="119">
        <f t="shared" si="6"/>
        <v>18889.64</v>
      </c>
      <c r="Z21" s="78">
        <f t="shared" si="7"/>
        <v>151117.12</v>
      </c>
      <c r="AA21" s="108"/>
      <c r="AB21" s="186">
        <f t="shared" si="8"/>
        <v>13492.6</v>
      </c>
      <c r="AC21" s="187">
        <f t="shared" si="12"/>
        <v>16865.75</v>
      </c>
      <c r="AD21" s="188">
        <f t="shared" si="9"/>
        <v>181475.47</v>
      </c>
      <c r="AE21" s="165"/>
    </row>
    <row r="22" spans="1:31" ht="13.5" thickBot="1" x14ac:dyDescent="0.25">
      <c r="A22" s="23">
        <f t="shared" si="13"/>
        <v>14</v>
      </c>
      <c r="B22" s="149" t="s">
        <v>18</v>
      </c>
      <c r="C22" s="150">
        <v>9</v>
      </c>
      <c r="D22" s="131">
        <v>5005</v>
      </c>
      <c r="E22" s="131">
        <f t="shared" si="0"/>
        <v>500.5</v>
      </c>
      <c r="F22" s="131">
        <f t="shared" si="1"/>
        <v>5505.5</v>
      </c>
      <c r="G22" s="132">
        <v>2</v>
      </c>
      <c r="H22" s="133">
        <f t="shared" si="2"/>
        <v>11011</v>
      </c>
      <c r="I22" s="134">
        <v>0.1</v>
      </c>
      <c r="J22" s="133">
        <f t="shared" si="3"/>
        <v>1101.1000000000001</v>
      </c>
      <c r="K22" s="121"/>
      <c r="L22" s="116"/>
      <c r="M22" s="135"/>
      <c r="N22" s="135"/>
      <c r="O22" s="135"/>
      <c r="P22" s="135"/>
      <c r="Q22" s="135"/>
      <c r="R22" s="135"/>
      <c r="S22" s="136"/>
      <c r="T22" s="135"/>
      <c r="U22" s="117">
        <v>0.3</v>
      </c>
      <c r="V22" s="135">
        <f t="shared" si="5"/>
        <v>3303.2999999999997</v>
      </c>
      <c r="W22" s="135"/>
      <c r="X22" s="135"/>
      <c r="Y22" s="137">
        <f>H22+J22+L22+P22+R22+T22+V22+N22+X22</f>
        <v>15415.4</v>
      </c>
      <c r="Z22" s="78">
        <f t="shared" si="7"/>
        <v>123323.2</v>
      </c>
      <c r="AA22" s="151"/>
      <c r="AB22" s="186">
        <f t="shared" si="8"/>
        <v>11011</v>
      </c>
      <c r="AC22" s="187">
        <f>H22*8.5</f>
        <v>93593.5</v>
      </c>
      <c r="AD22" s="188">
        <f t="shared" si="9"/>
        <v>227927.7</v>
      </c>
      <c r="AE22" s="165"/>
    </row>
    <row r="23" spans="1:31" ht="38.25" customHeight="1" thickBot="1" x14ac:dyDescent="0.25">
      <c r="A23" s="4"/>
      <c r="B23" s="40" t="s">
        <v>5</v>
      </c>
      <c r="C23" s="41"/>
      <c r="D23" s="138">
        <f>SUM(D8:D22)</f>
        <v>92314</v>
      </c>
      <c r="E23" s="138">
        <f>SUM(E8:E22)</f>
        <v>9231.4</v>
      </c>
      <c r="F23" s="138">
        <f>SUM(F8:F22)</f>
        <v>101545.40000000002</v>
      </c>
      <c r="G23" s="156">
        <f>SUM(G8:G22)</f>
        <v>109.55</v>
      </c>
      <c r="H23" s="138">
        <f>SUM(H8:H22)</f>
        <v>759519.36499999999</v>
      </c>
      <c r="I23" s="138"/>
      <c r="J23" s="138">
        <f>SUM(J8:J22)</f>
        <v>146615.24900000001</v>
      </c>
      <c r="K23" s="138"/>
      <c r="L23" s="138">
        <f>SUM(L8:L22)</f>
        <v>16754.21</v>
      </c>
      <c r="M23" s="138"/>
      <c r="N23" s="138">
        <f>SUM(N8:N22)</f>
        <v>9241.3200000000015</v>
      </c>
      <c r="O23" s="138"/>
      <c r="P23" s="138">
        <f>SUM(P8:P22)</f>
        <v>61430.380000000005</v>
      </c>
      <c r="Q23" s="138"/>
      <c r="R23" s="138">
        <f>SUM(R8:R22)</f>
        <v>95208.794999999998</v>
      </c>
      <c r="S23" s="138"/>
      <c r="T23" s="138">
        <f>SUM(T8:T22)</f>
        <v>95208.794999999998</v>
      </c>
      <c r="U23" s="138"/>
      <c r="V23" s="138">
        <f>SUM(V8:V22)</f>
        <v>227855.80949999997</v>
      </c>
      <c r="W23" s="138"/>
      <c r="X23" s="138">
        <f t="shared" ref="X23:Y23" si="14">SUM(X8:X22)</f>
        <v>8095.5600000000013</v>
      </c>
      <c r="Y23" s="138">
        <f t="shared" si="14"/>
        <v>1419929.4834999994</v>
      </c>
      <c r="Z23" s="32">
        <f>SUM(Z8:Z22)</f>
        <v>11359435.867999995</v>
      </c>
      <c r="AA23" s="161">
        <f>SUM(AA8:AA22)</f>
        <v>0</v>
      </c>
      <c r="AB23" s="161">
        <f>SUM(AB8:AB22)</f>
        <v>759519.36499999999</v>
      </c>
      <c r="AC23" s="161">
        <f>SUM(AC8:AC22)</f>
        <v>1263644.77</v>
      </c>
      <c r="AD23" s="111">
        <f>SUM(AD8:AD22)</f>
        <v>13382600.002999999</v>
      </c>
    </row>
    <row r="24" spans="1:31" ht="15.75" customHeight="1" x14ac:dyDescent="0.2">
      <c r="A24" s="18"/>
      <c r="B24" s="18"/>
      <c r="C24" s="19"/>
      <c r="D24" s="83"/>
      <c r="E24" s="83"/>
      <c r="F24" s="83"/>
      <c r="G24" s="20"/>
      <c r="H24" s="17"/>
      <c r="I24" s="21"/>
      <c r="J24" s="17"/>
      <c r="K24" s="21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17"/>
      <c r="W24" s="17"/>
      <c r="X24" s="17"/>
      <c r="Y24" s="79"/>
      <c r="AA24" s="1"/>
      <c r="AB24" s="140" t="s">
        <v>62</v>
      </c>
      <c r="AC24" s="1"/>
      <c r="AD24" s="77">
        <v>2990400</v>
      </c>
    </row>
    <row r="25" spans="1:31" ht="14.25" customHeight="1" x14ac:dyDescent="0.2">
      <c r="A25" s="18"/>
      <c r="B25" s="19"/>
      <c r="C25" s="19"/>
      <c r="D25" s="84"/>
      <c r="E25" s="84"/>
      <c r="F25" s="84"/>
      <c r="G25" s="29"/>
      <c r="H25" s="174"/>
      <c r="I25" s="33"/>
      <c r="J25" s="174"/>
      <c r="K25" s="33"/>
      <c r="L25" s="214"/>
      <c r="M25" s="214"/>
      <c r="N25" s="214"/>
      <c r="O25" s="214"/>
      <c r="P25" s="214"/>
      <c r="Q25" s="214"/>
      <c r="R25" s="214"/>
      <c r="S25" s="214"/>
      <c r="T25" s="174"/>
      <c r="U25" s="21"/>
      <c r="V25" s="17"/>
      <c r="W25" s="17"/>
      <c r="X25" s="17"/>
      <c r="Y25" s="79"/>
      <c r="AA25" s="1"/>
      <c r="AB25" s="1" t="s">
        <v>63</v>
      </c>
      <c r="AC25" s="139"/>
      <c r="AD25" s="77">
        <f>AD23+AD24</f>
        <v>16373000.002999999</v>
      </c>
    </row>
    <row r="26" spans="1:31" ht="42.75" hidden="1" customHeight="1" x14ac:dyDescent="0.2">
      <c r="A26" s="215"/>
      <c r="B26" s="215"/>
      <c r="C26" s="215"/>
      <c r="D26" s="85"/>
      <c r="E26" s="85"/>
      <c r="F26" s="85"/>
      <c r="G26" s="34"/>
      <c r="H26" s="34"/>
      <c r="I26" s="34"/>
      <c r="L26" s="216"/>
      <c r="M26" s="216"/>
      <c r="N26" s="216"/>
      <c r="O26" s="216"/>
      <c r="P26" s="216"/>
      <c r="Q26" s="216"/>
      <c r="R26" s="216"/>
      <c r="S26" s="216"/>
    </row>
    <row r="27" spans="1:31" ht="20.25" customHeight="1" x14ac:dyDescent="0.2">
      <c r="D27" s="217" t="s">
        <v>4</v>
      </c>
      <c r="E27" s="217"/>
      <c r="F27" s="218"/>
      <c r="G27" s="218"/>
      <c r="H27" s="218"/>
      <c r="I27" s="218"/>
      <c r="J27" s="175"/>
      <c r="K27" s="175"/>
      <c r="L27" s="175"/>
      <c r="M27" s="35"/>
      <c r="N27" s="175"/>
      <c r="O27" s="175" t="s">
        <v>73</v>
      </c>
      <c r="P27" s="175"/>
      <c r="Q27" s="175"/>
      <c r="R27" s="175"/>
      <c r="S27" s="5"/>
      <c r="T27" s="5"/>
    </row>
    <row r="28" spans="1:31" x14ac:dyDescent="0.2">
      <c r="D28" s="7"/>
      <c r="E28" s="35"/>
      <c r="F28" s="175"/>
      <c r="G28" s="86"/>
      <c r="H28" s="86"/>
      <c r="I28" s="86"/>
      <c r="J28" s="175"/>
      <c r="K28" s="175"/>
      <c r="L28" s="175"/>
      <c r="M28" s="175"/>
      <c r="N28" s="175"/>
      <c r="O28" s="35"/>
      <c r="P28" s="35"/>
      <c r="Q28" s="35"/>
      <c r="R28" s="35"/>
    </row>
    <row r="29" spans="1:31" x14ac:dyDescent="0.2">
      <c r="D29" s="85"/>
      <c r="E29" s="85"/>
      <c r="F29" s="85"/>
      <c r="G29" s="34"/>
      <c r="H29" s="34"/>
      <c r="I29" s="34"/>
    </row>
    <row r="30" spans="1:31" x14ac:dyDescent="0.2">
      <c r="D30" s="85"/>
      <c r="E30" s="85"/>
      <c r="F30" s="85"/>
      <c r="G30" s="34"/>
      <c r="H30" s="34"/>
      <c r="I30" s="34"/>
    </row>
    <row r="31" spans="1:31" x14ac:dyDescent="0.2">
      <c r="D31" s="85"/>
      <c r="E31" s="85"/>
      <c r="F31" s="85"/>
      <c r="G31" s="34"/>
      <c r="H31" s="34"/>
      <c r="I31" s="34"/>
      <c r="AD31" s="155"/>
    </row>
    <row r="32" spans="1:31" x14ac:dyDescent="0.2">
      <c r="D32" s="85"/>
      <c r="E32" s="85"/>
      <c r="F32" s="85"/>
      <c r="G32" s="34"/>
      <c r="H32" s="34"/>
      <c r="I32" s="34"/>
    </row>
    <row r="33" spans="1:9" x14ac:dyDescent="0.2">
      <c r="D33" s="85"/>
      <c r="E33" s="85"/>
      <c r="F33" s="85"/>
      <c r="G33" s="34"/>
      <c r="H33" s="34"/>
      <c r="I33" s="34"/>
    </row>
    <row r="34" spans="1:9" x14ac:dyDescent="0.2">
      <c r="D34" s="85"/>
      <c r="E34" s="85"/>
      <c r="F34" s="85"/>
      <c r="G34" s="34"/>
      <c r="H34" s="34"/>
      <c r="I34" s="34"/>
    </row>
    <row r="35" spans="1:9" x14ac:dyDescent="0.2">
      <c r="D35" s="85"/>
      <c r="E35" s="85"/>
      <c r="F35" s="85"/>
      <c r="G35" s="34"/>
      <c r="H35" s="34"/>
      <c r="I35" s="34"/>
    </row>
    <row r="36" spans="1:9" x14ac:dyDescent="0.2">
      <c r="D36" s="85"/>
      <c r="E36" s="85"/>
      <c r="F36" s="85"/>
      <c r="G36" s="34"/>
      <c r="H36" s="34"/>
      <c r="I36" s="34"/>
    </row>
    <row r="37" spans="1:9" x14ac:dyDescent="0.2">
      <c r="D37" s="85"/>
      <c r="E37" s="85"/>
      <c r="F37" s="85"/>
      <c r="G37" s="34"/>
      <c r="H37" s="34"/>
      <c r="I37" s="34"/>
    </row>
    <row r="38" spans="1:9" x14ac:dyDescent="0.2">
      <c r="D38" s="85"/>
      <c r="E38" s="85"/>
      <c r="F38" s="85"/>
      <c r="G38" s="34"/>
      <c r="H38" s="34"/>
      <c r="I38" s="34"/>
    </row>
    <row r="39" spans="1:9" x14ac:dyDescent="0.2">
      <c r="D39" s="85"/>
      <c r="E39" s="85"/>
      <c r="F39" s="85"/>
      <c r="G39" s="34"/>
      <c r="H39" s="34"/>
      <c r="I39" s="34"/>
    </row>
    <row r="40" spans="1:9" x14ac:dyDescent="0.2">
      <c r="D40" s="85"/>
      <c r="E40" s="85"/>
      <c r="F40" s="85"/>
      <c r="G40" s="34"/>
      <c r="H40" s="34"/>
      <c r="I40" s="34"/>
    </row>
    <row r="41" spans="1:9" x14ac:dyDescent="0.2">
      <c r="D41" s="85"/>
      <c r="E41" s="85"/>
      <c r="F41" s="85"/>
      <c r="G41" s="34"/>
      <c r="H41" s="34"/>
      <c r="I41" s="34"/>
    </row>
    <row r="42" spans="1:9" x14ac:dyDescent="0.2">
      <c r="A42" s="36"/>
      <c r="B42" s="37"/>
      <c r="C42" s="178"/>
      <c r="D42" s="87"/>
      <c r="E42" s="87"/>
      <c r="F42" s="87"/>
      <c r="G42" s="34"/>
      <c r="H42" s="34"/>
      <c r="I42" s="34"/>
    </row>
    <row r="43" spans="1:9" x14ac:dyDescent="0.2">
      <c r="A43" s="36"/>
      <c r="B43" s="10"/>
      <c r="C43" s="178"/>
      <c r="D43" s="87"/>
      <c r="E43" s="87"/>
      <c r="F43" s="87"/>
      <c r="G43" s="34"/>
      <c r="H43" s="34"/>
      <c r="I43" s="34"/>
    </row>
    <row r="44" spans="1:9" x14ac:dyDescent="0.2">
      <c r="A44" s="36"/>
      <c r="B44" s="10"/>
      <c r="C44" s="178"/>
      <c r="D44" s="87"/>
      <c r="E44" s="87"/>
      <c r="F44" s="87"/>
      <c r="G44" s="34"/>
      <c r="H44" s="34"/>
      <c r="I44" s="34"/>
    </row>
    <row r="45" spans="1:9" x14ac:dyDescent="0.2">
      <c r="A45" s="36"/>
      <c r="B45" s="10"/>
      <c r="C45" s="178"/>
      <c r="D45" s="87"/>
      <c r="E45" s="87"/>
      <c r="F45" s="87"/>
      <c r="G45" s="34"/>
      <c r="H45" s="34"/>
      <c r="I45" s="34"/>
    </row>
    <row r="46" spans="1:9" x14ac:dyDescent="0.2">
      <c r="A46" s="36"/>
      <c r="B46" s="10"/>
      <c r="C46" s="178"/>
      <c r="D46" s="87"/>
      <c r="E46" s="87"/>
      <c r="F46" s="87"/>
      <c r="G46" s="34"/>
      <c r="H46" s="34"/>
      <c r="I46" s="34"/>
    </row>
    <row r="47" spans="1:9" x14ac:dyDescent="0.2">
      <c r="A47" s="36"/>
      <c r="B47" s="10"/>
      <c r="C47" s="178"/>
      <c r="D47" s="87"/>
      <c r="E47" s="87"/>
      <c r="F47" s="87"/>
      <c r="G47" s="34"/>
      <c r="H47" s="34"/>
      <c r="I47" s="34"/>
    </row>
    <row r="48" spans="1:9" x14ac:dyDescent="0.2">
      <c r="A48" s="36"/>
      <c r="B48" s="10"/>
      <c r="C48" s="178"/>
      <c r="D48" s="87"/>
      <c r="E48" s="87"/>
      <c r="F48" s="87"/>
      <c r="G48" s="34"/>
      <c r="H48" s="34"/>
      <c r="I48" s="34"/>
    </row>
    <row r="49" spans="1:9" x14ac:dyDescent="0.2">
      <c r="A49" s="36"/>
      <c r="B49" s="10"/>
      <c r="C49" s="178"/>
      <c r="D49" s="87"/>
      <c r="E49" s="87"/>
      <c r="F49" s="87"/>
      <c r="G49" s="34"/>
      <c r="H49" s="34"/>
      <c r="I49" s="34"/>
    </row>
    <row r="50" spans="1:9" x14ac:dyDescent="0.2">
      <c r="A50" s="36"/>
      <c r="B50" s="10"/>
      <c r="C50" s="178"/>
      <c r="D50" s="87"/>
      <c r="E50" s="87"/>
      <c r="F50" s="87"/>
      <c r="G50" s="34"/>
      <c r="H50" s="34"/>
      <c r="I50" s="34"/>
    </row>
    <row r="51" spans="1:9" x14ac:dyDescent="0.2">
      <c r="A51" s="36"/>
      <c r="B51" s="10"/>
      <c r="C51" s="178"/>
      <c r="D51" s="87"/>
      <c r="E51" s="87"/>
      <c r="F51" s="87"/>
      <c r="G51" s="34"/>
      <c r="H51" s="34"/>
      <c r="I51" s="34"/>
    </row>
    <row r="52" spans="1:9" x14ac:dyDescent="0.2">
      <c r="A52" s="36"/>
      <c r="B52" s="10"/>
      <c r="C52" s="178"/>
      <c r="D52" s="87"/>
      <c r="E52" s="87"/>
      <c r="F52" s="87"/>
      <c r="G52" s="34"/>
      <c r="H52" s="34"/>
      <c r="I52" s="34"/>
    </row>
    <row r="53" spans="1:9" x14ac:dyDescent="0.2">
      <c r="A53" s="36"/>
      <c r="B53" s="10"/>
      <c r="C53" s="178"/>
      <c r="D53" s="87"/>
      <c r="E53" s="87"/>
      <c r="F53" s="87"/>
      <c r="G53" s="34"/>
      <c r="H53" s="34"/>
      <c r="I53" s="34"/>
    </row>
    <row r="54" spans="1:9" x14ac:dyDescent="0.2">
      <c r="A54" s="36"/>
      <c r="B54" s="10"/>
      <c r="C54" s="178"/>
      <c r="D54" s="87"/>
      <c r="E54" s="87"/>
      <c r="F54" s="87"/>
      <c r="G54" s="34"/>
      <c r="H54" s="34"/>
      <c r="I54" s="34"/>
    </row>
    <row r="55" spans="1:9" x14ac:dyDescent="0.2">
      <c r="A55" s="36"/>
      <c r="B55" s="10"/>
      <c r="C55" s="178"/>
      <c r="D55" s="87"/>
      <c r="E55" s="87"/>
      <c r="F55" s="87"/>
      <c r="G55" s="34"/>
      <c r="H55" s="34"/>
      <c r="I55" s="34"/>
    </row>
    <row r="56" spans="1:9" x14ac:dyDescent="0.2">
      <c r="A56" s="36"/>
      <c r="B56" s="11"/>
      <c r="C56" s="178"/>
      <c r="D56" s="87"/>
      <c r="E56" s="87"/>
      <c r="F56" s="87"/>
      <c r="G56" s="34"/>
      <c r="H56" s="34"/>
      <c r="I56" s="34"/>
    </row>
    <row r="57" spans="1:9" x14ac:dyDescent="0.2">
      <c r="A57" s="36"/>
      <c r="B57" s="10"/>
      <c r="C57" s="178"/>
      <c r="D57" s="87"/>
      <c r="E57" s="87"/>
      <c r="F57" s="87"/>
      <c r="G57" s="34"/>
      <c r="H57" s="34"/>
      <c r="I57" s="34"/>
    </row>
    <row r="58" spans="1:9" x14ac:dyDescent="0.2">
      <c r="A58" s="36"/>
      <c r="B58" s="10"/>
      <c r="C58" s="178"/>
      <c r="D58" s="87"/>
      <c r="E58" s="87"/>
      <c r="F58" s="87"/>
      <c r="G58" s="34"/>
      <c r="H58" s="34"/>
      <c r="I58" s="34"/>
    </row>
    <row r="59" spans="1:9" x14ac:dyDescent="0.2">
      <c r="A59" s="36"/>
      <c r="B59" s="10"/>
      <c r="C59" s="178"/>
      <c r="D59" s="87"/>
      <c r="E59" s="87"/>
      <c r="F59" s="87"/>
      <c r="G59" s="34"/>
      <c r="H59" s="34"/>
      <c r="I59" s="34"/>
    </row>
    <row r="60" spans="1:9" x14ac:dyDescent="0.2">
      <c r="A60" s="36"/>
      <c r="B60" s="10"/>
      <c r="C60" s="178"/>
      <c r="D60" s="87"/>
      <c r="E60" s="87"/>
      <c r="F60" s="87"/>
      <c r="G60" s="34"/>
      <c r="H60" s="34"/>
      <c r="I60" s="34"/>
    </row>
    <row r="61" spans="1:9" x14ac:dyDescent="0.2">
      <c r="A61" s="36"/>
      <c r="B61" s="10"/>
      <c r="C61" s="178"/>
      <c r="D61" s="87"/>
      <c r="E61" s="87"/>
      <c r="F61" s="87"/>
      <c r="G61" s="34"/>
      <c r="H61" s="34"/>
      <c r="I61" s="34"/>
    </row>
    <row r="62" spans="1:9" x14ac:dyDescent="0.2">
      <c r="A62" s="36"/>
      <c r="B62" s="10"/>
      <c r="C62" s="178"/>
      <c r="D62" s="87"/>
      <c r="E62" s="87"/>
      <c r="F62" s="87"/>
      <c r="G62" s="34"/>
      <c r="H62" s="34"/>
      <c r="I62" s="34"/>
    </row>
    <row r="63" spans="1:9" x14ac:dyDescent="0.2">
      <c r="A63" s="36"/>
      <c r="B63" s="10"/>
      <c r="C63" s="178"/>
      <c r="D63" s="87"/>
      <c r="E63" s="87"/>
      <c r="F63" s="87"/>
      <c r="G63" s="34"/>
      <c r="H63" s="34"/>
      <c r="I63" s="34"/>
    </row>
    <row r="64" spans="1:9" x14ac:dyDescent="0.2">
      <c r="A64" s="36"/>
      <c r="B64" s="10"/>
      <c r="C64" s="178"/>
      <c r="D64" s="87"/>
      <c r="E64" s="87"/>
      <c r="F64" s="87"/>
      <c r="G64" s="34"/>
      <c r="H64" s="34"/>
      <c r="I64" s="34"/>
    </row>
    <row r="65" spans="1:9" x14ac:dyDescent="0.2">
      <c r="A65" s="36"/>
      <c r="B65" s="10"/>
      <c r="C65" s="178"/>
      <c r="D65" s="87"/>
      <c r="E65" s="87"/>
      <c r="F65" s="87"/>
      <c r="G65" s="34"/>
      <c r="H65" s="34"/>
      <c r="I65" s="34"/>
    </row>
    <row r="66" spans="1:9" x14ac:dyDescent="0.2">
      <c r="A66" s="36"/>
      <c r="B66" s="10"/>
      <c r="C66" s="178"/>
      <c r="D66" s="87"/>
      <c r="E66" s="87"/>
      <c r="F66" s="87"/>
      <c r="G66" s="34"/>
      <c r="H66" s="34"/>
      <c r="I66" s="34"/>
    </row>
    <row r="67" spans="1:9" x14ac:dyDescent="0.2">
      <c r="A67" s="36"/>
      <c r="B67" s="10"/>
      <c r="C67" s="178"/>
      <c r="D67" s="87"/>
      <c r="E67" s="87"/>
      <c r="F67" s="87"/>
      <c r="G67" s="34"/>
      <c r="H67" s="34"/>
      <c r="I67" s="34"/>
    </row>
    <row r="68" spans="1:9" x14ac:dyDescent="0.2">
      <c r="A68" s="36"/>
      <c r="B68" s="10"/>
      <c r="C68" s="178"/>
      <c r="D68" s="87"/>
      <c r="E68" s="87"/>
      <c r="F68" s="87"/>
      <c r="G68" s="34"/>
      <c r="H68" s="34"/>
      <c r="I68" s="34"/>
    </row>
    <row r="69" spans="1:9" x14ac:dyDescent="0.2">
      <c r="A69" s="36"/>
      <c r="B69" s="12"/>
      <c r="C69" s="178"/>
      <c r="D69" s="87"/>
      <c r="E69" s="87"/>
      <c r="F69" s="87"/>
      <c r="G69" s="34"/>
      <c r="H69" s="34"/>
      <c r="I69" s="34"/>
    </row>
    <row r="70" spans="1:9" x14ac:dyDescent="0.2">
      <c r="A70" s="36"/>
      <c r="B70" s="12"/>
      <c r="C70" s="178"/>
      <c r="D70" s="87"/>
      <c r="E70" s="87"/>
      <c r="F70" s="87"/>
      <c r="G70" s="34"/>
      <c r="H70" s="34"/>
      <c r="I70" s="34"/>
    </row>
    <row r="71" spans="1:9" x14ac:dyDescent="0.2">
      <c r="A71" s="36"/>
      <c r="B71" s="13"/>
      <c r="C71" s="178"/>
      <c r="D71" s="87"/>
      <c r="E71" s="87"/>
      <c r="F71" s="87"/>
      <c r="G71" s="34"/>
      <c r="H71" s="34"/>
      <c r="I71" s="34"/>
    </row>
    <row r="72" spans="1:9" x14ac:dyDescent="0.2">
      <c r="A72" s="36"/>
      <c r="B72" s="10"/>
      <c r="C72" s="178"/>
      <c r="D72" s="87"/>
      <c r="E72" s="87"/>
      <c r="F72" s="87"/>
      <c r="G72" s="34"/>
      <c r="H72" s="34"/>
      <c r="I72" s="34"/>
    </row>
    <row r="73" spans="1:9" x14ac:dyDescent="0.2">
      <c r="A73" s="36"/>
      <c r="B73" s="10"/>
      <c r="C73" s="178"/>
      <c r="D73" s="87"/>
      <c r="E73" s="87"/>
      <c r="F73" s="87"/>
      <c r="G73" s="34"/>
      <c r="H73" s="34"/>
      <c r="I73" s="34"/>
    </row>
    <row r="74" spans="1:9" x14ac:dyDescent="0.2">
      <c r="A74" s="36"/>
      <c r="B74" s="10"/>
      <c r="C74" s="178"/>
      <c r="D74" s="87"/>
      <c r="E74" s="87"/>
      <c r="F74" s="87"/>
      <c r="G74" s="34"/>
      <c r="H74" s="34"/>
      <c r="I74" s="34"/>
    </row>
    <row r="75" spans="1:9" x14ac:dyDescent="0.2">
      <c r="A75" s="36"/>
      <c r="B75" s="10"/>
      <c r="C75" s="178"/>
      <c r="D75" s="88"/>
      <c r="E75" s="88"/>
      <c r="F75" s="88"/>
    </row>
    <row r="76" spans="1:9" x14ac:dyDescent="0.2">
      <c r="A76" s="36"/>
      <c r="B76" s="10"/>
      <c r="C76" s="178"/>
      <c r="D76" s="88"/>
      <c r="E76" s="88"/>
      <c r="F76" s="88"/>
    </row>
    <row r="77" spans="1:9" x14ac:dyDescent="0.2">
      <c r="A77" s="36"/>
      <c r="B77" s="10"/>
      <c r="C77" s="178"/>
      <c r="D77" s="88"/>
      <c r="E77" s="88"/>
      <c r="F77" s="88"/>
    </row>
    <row r="78" spans="1:9" x14ac:dyDescent="0.2">
      <c r="A78" s="36"/>
      <c r="B78" s="10"/>
      <c r="C78" s="178"/>
      <c r="D78" s="88"/>
      <c r="E78" s="88"/>
      <c r="F78" s="88"/>
    </row>
    <row r="79" spans="1:9" x14ac:dyDescent="0.2">
      <c r="A79" s="36"/>
      <c r="B79" s="14"/>
      <c r="C79" s="178"/>
      <c r="D79" s="88"/>
      <c r="E79" s="88"/>
      <c r="F79" s="88"/>
    </row>
    <row r="80" spans="1:9" x14ac:dyDescent="0.2">
      <c r="A80" s="36"/>
      <c r="B80" s="10"/>
      <c r="C80" s="178"/>
      <c r="D80" s="88"/>
      <c r="E80" s="88"/>
      <c r="F80" s="88"/>
    </row>
    <row r="81" spans="1:6" x14ac:dyDescent="0.2">
      <c r="A81" s="36"/>
      <c r="B81" s="13"/>
      <c r="C81" s="178"/>
      <c r="D81" s="88"/>
      <c r="E81" s="88"/>
      <c r="F81" s="88"/>
    </row>
    <row r="82" spans="1:6" x14ac:dyDescent="0.2">
      <c r="A82" s="36"/>
      <c r="B82" s="15"/>
      <c r="C82" s="178"/>
      <c r="D82" s="88"/>
      <c r="E82" s="88"/>
      <c r="F82" s="88"/>
    </row>
    <row r="83" spans="1:6" x14ac:dyDescent="0.2">
      <c r="A83" s="36"/>
      <c r="B83" s="15"/>
      <c r="C83" s="178"/>
      <c r="D83" s="88"/>
      <c r="E83" s="88"/>
      <c r="F83" s="88"/>
    </row>
    <row r="84" spans="1:6" x14ac:dyDescent="0.2">
      <c r="A84" s="36"/>
      <c r="B84" s="13"/>
      <c r="C84" s="178"/>
      <c r="D84" s="88"/>
      <c r="E84" s="88"/>
      <c r="F84" s="88"/>
    </row>
    <row r="85" spans="1:6" x14ac:dyDescent="0.2">
      <c r="A85" s="36"/>
      <c r="B85" s="10"/>
      <c r="C85" s="178"/>
      <c r="D85" s="88"/>
      <c r="E85" s="88"/>
      <c r="F85" s="88"/>
    </row>
    <row r="86" spans="1:6" x14ac:dyDescent="0.2">
      <c r="A86" s="36"/>
      <c r="B86" s="10"/>
      <c r="C86" s="178"/>
      <c r="D86" s="88"/>
      <c r="E86" s="88"/>
      <c r="F86" s="88"/>
    </row>
    <row r="87" spans="1:6" x14ac:dyDescent="0.2">
      <c r="A87" s="36"/>
      <c r="B87" s="16"/>
      <c r="C87" s="178"/>
      <c r="D87" s="88"/>
      <c r="E87" s="88"/>
      <c r="F87" s="88"/>
    </row>
    <row r="88" spans="1:6" x14ac:dyDescent="0.2">
      <c r="A88" s="36"/>
      <c r="B88" s="37"/>
      <c r="C88" s="178"/>
      <c r="D88" s="88"/>
      <c r="E88" s="88"/>
      <c r="F88" s="88"/>
    </row>
    <row r="89" spans="1:6" x14ac:dyDescent="0.2">
      <c r="A89" s="36"/>
      <c r="B89" s="37"/>
      <c r="C89" s="178"/>
      <c r="D89" s="88"/>
      <c r="E89" s="88"/>
      <c r="F89" s="88"/>
    </row>
    <row r="90" spans="1:6" x14ac:dyDescent="0.2">
      <c r="A90" s="36"/>
      <c r="B90" s="37"/>
      <c r="C90" s="178"/>
      <c r="D90" s="88"/>
      <c r="E90" s="88"/>
      <c r="F90" s="88"/>
    </row>
    <row r="91" spans="1:6" x14ac:dyDescent="0.2">
      <c r="A91" s="36"/>
      <c r="B91" s="37"/>
      <c r="C91" s="178"/>
      <c r="D91" s="88"/>
      <c r="E91" s="88"/>
      <c r="F91" s="88"/>
    </row>
    <row r="92" spans="1:6" x14ac:dyDescent="0.2">
      <c r="A92" s="36"/>
      <c r="B92" s="37"/>
      <c r="C92" s="178"/>
      <c r="D92" s="88"/>
      <c r="E92" s="88"/>
      <c r="F92" s="88"/>
    </row>
  </sheetData>
  <mergeCells count="28">
    <mergeCell ref="AD5:AD6"/>
    <mergeCell ref="L25:S25"/>
    <mergeCell ref="A26:C26"/>
    <mergeCell ref="L26:S26"/>
    <mergeCell ref="D27:I27"/>
    <mergeCell ref="AC5:AC6"/>
    <mergeCell ref="U5:V5"/>
    <mergeCell ref="W5:X5"/>
    <mergeCell ref="Y5:Y6"/>
    <mergeCell ref="Z5:Z6"/>
    <mergeCell ref="AA5:AA6"/>
    <mergeCell ref="AB5:AB6"/>
    <mergeCell ref="I5:J5"/>
    <mergeCell ref="K5:L5"/>
    <mergeCell ref="M5:N5"/>
    <mergeCell ref="O5:P5"/>
    <mergeCell ref="Q5:R5"/>
    <mergeCell ref="S5:T5"/>
    <mergeCell ref="V2:Y2"/>
    <mergeCell ref="A4:AA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3.937007874015748E-2" right="0.19685039370078741" top="0.74803149606299213" bottom="0.74803149606299213" header="0.31496062992125984" footer="0.31496062992125984"/>
  <pageSetup paperSize="9" scale="67" orientation="landscape" r:id="rId1"/>
  <headerFooter scaleWithDoc="0"/>
  <colBreaks count="1" manualBreakCount="1">
    <brk id="2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opLeftCell="E1" zoomScaleNormal="100" workbookViewId="0">
      <selection activeCell="V1" sqref="V1"/>
    </sheetView>
  </sheetViews>
  <sheetFormatPr defaultColWidth="9.140625" defaultRowHeight="12.75" x14ac:dyDescent="0.2"/>
  <cols>
    <col min="1" max="1" width="2.85546875" style="7" customWidth="1"/>
    <col min="2" max="2" width="20" style="6" customWidth="1"/>
    <col min="3" max="3" width="4.28515625" style="5" customWidth="1"/>
    <col min="4" max="5" width="8.140625" style="46" customWidth="1"/>
    <col min="6" max="6" width="9.5703125" style="46" customWidth="1"/>
    <col min="7" max="7" width="4.5703125" style="5" customWidth="1"/>
    <col min="8" max="8" width="9" style="5" customWidth="1"/>
    <col min="9" max="9" width="4.140625" style="5" customWidth="1"/>
    <col min="10" max="10" width="9.42578125" style="5" customWidth="1"/>
    <col min="11" max="11" width="4.42578125" style="5" customWidth="1"/>
    <col min="12" max="12" width="9.5703125" style="6" customWidth="1"/>
    <col min="13" max="13" width="4.85546875" style="6" customWidth="1"/>
    <col min="14" max="14" width="7.140625" style="6" customWidth="1"/>
    <col min="15" max="15" width="3.7109375" style="6" customWidth="1"/>
    <col min="16" max="16" width="7.85546875" style="6" customWidth="1"/>
    <col min="17" max="17" width="4.140625" style="6" customWidth="1"/>
    <col min="18" max="18" width="8.28515625" style="6" customWidth="1"/>
    <col min="19" max="19" width="3.85546875" style="6" customWidth="1"/>
    <col min="20" max="20" width="8.28515625" style="6" customWidth="1"/>
    <col min="21" max="21" width="3.7109375" style="6" customWidth="1"/>
    <col min="22" max="22" width="8.7109375" style="6" customWidth="1"/>
    <col min="23" max="23" width="4.42578125" style="6" customWidth="1"/>
    <col min="24" max="24" width="6.7109375" style="6" customWidth="1"/>
    <col min="25" max="25" width="10.5703125" style="61" customWidth="1"/>
    <col min="26" max="26" width="10.5703125" style="77" customWidth="1"/>
    <col min="27" max="27" width="9.7109375" style="2" customWidth="1"/>
    <col min="28" max="28" width="5.7109375" style="2" customWidth="1"/>
    <col min="29" max="29" width="10.140625" style="2" customWidth="1"/>
    <col min="30" max="30" width="11.28515625" style="2" customWidth="1"/>
    <col min="31" max="31" width="10" style="6" customWidth="1"/>
    <col min="32" max="16384" width="9.140625" style="6"/>
  </cols>
  <sheetData>
    <row r="1" spans="1:31" x14ac:dyDescent="0.2">
      <c r="V1" s="176" t="s">
        <v>88</v>
      </c>
      <c r="W1" s="176"/>
      <c r="X1" s="176"/>
      <c r="Y1" s="176"/>
    </row>
    <row r="2" spans="1:31" x14ac:dyDescent="0.2">
      <c r="V2" s="194" t="s">
        <v>86</v>
      </c>
      <c r="W2" s="194"/>
      <c r="X2" s="194"/>
      <c r="Y2" s="195"/>
    </row>
    <row r="4" spans="1:31" ht="49.5" customHeight="1" thickBot="1" x14ac:dyDescent="0.25">
      <c r="A4" s="196" t="s">
        <v>85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31" ht="57" customHeight="1" x14ac:dyDescent="0.2">
      <c r="A5" s="198" t="s">
        <v>61</v>
      </c>
      <c r="B5" s="200" t="s">
        <v>8</v>
      </c>
      <c r="C5" s="202" t="s">
        <v>3</v>
      </c>
      <c r="D5" s="204" t="s">
        <v>7</v>
      </c>
      <c r="E5" s="206" t="s">
        <v>59</v>
      </c>
      <c r="F5" s="208" t="s">
        <v>60</v>
      </c>
      <c r="G5" s="210" t="s">
        <v>49</v>
      </c>
      <c r="H5" s="210" t="s">
        <v>6</v>
      </c>
      <c r="I5" s="221" t="s">
        <v>47</v>
      </c>
      <c r="J5" s="222"/>
      <c r="K5" s="191" t="s">
        <v>66</v>
      </c>
      <c r="L5" s="192"/>
      <c r="M5" s="191" t="s">
        <v>53</v>
      </c>
      <c r="N5" s="192"/>
      <c r="O5" s="191" t="s">
        <v>20</v>
      </c>
      <c r="P5" s="192"/>
      <c r="Q5" s="191" t="s">
        <v>19</v>
      </c>
      <c r="R5" s="192"/>
      <c r="S5" s="191" t="s">
        <v>46</v>
      </c>
      <c r="T5" s="193"/>
      <c r="U5" s="191" t="s">
        <v>69</v>
      </c>
      <c r="V5" s="193"/>
      <c r="W5" s="221" t="s">
        <v>56</v>
      </c>
      <c r="X5" s="222"/>
      <c r="Y5" s="223" t="s">
        <v>43</v>
      </c>
      <c r="Z5" s="223" t="s">
        <v>83</v>
      </c>
      <c r="AA5" s="225" t="s">
        <v>50</v>
      </c>
      <c r="AB5" s="227" t="s">
        <v>76</v>
      </c>
      <c r="AC5" s="219" t="s">
        <v>51</v>
      </c>
      <c r="AD5" s="212" t="s">
        <v>84</v>
      </c>
    </row>
    <row r="6" spans="1:31" ht="28.5" customHeight="1" thickBot="1" x14ac:dyDescent="0.25">
      <c r="A6" s="199"/>
      <c r="B6" s="201"/>
      <c r="C6" s="203"/>
      <c r="D6" s="205"/>
      <c r="E6" s="207"/>
      <c r="F6" s="209"/>
      <c r="G6" s="211"/>
      <c r="H6" s="211"/>
      <c r="I6" s="159" t="s">
        <v>0</v>
      </c>
      <c r="J6" s="159" t="s">
        <v>1</v>
      </c>
      <c r="K6" s="159" t="s">
        <v>0</v>
      </c>
      <c r="L6" s="159" t="s">
        <v>2</v>
      </c>
      <c r="M6" s="159" t="s">
        <v>0</v>
      </c>
      <c r="N6" s="159" t="s">
        <v>2</v>
      </c>
      <c r="O6" s="159" t="s">
        <v>0</v>
      </c>
      <c r="P6" s="159" t="s">
        <v>2</v>
      </c>
      <c r="Q6" s="159" t="s">
        <v>0</v>
      </c>
      <c r="R6" s="159" t="s">
        <v>2</v>
      </c>
      <c r="S6" s="159" t="s">
        <v>0</v>
      </c>
      <c r="T6" s="22" t="s">
        <v>2</v>
      </c>
      <c r="U6" s="159" t="s">
        <v>0</v>
      </c>
      <c r="V6" s="22" t="s">
        <v>2</v>
      </c>
      <c r="W6" s="159" t="s">
        <v>0</v>
      </c>
      <c r="X6" s="159" t="s">
        <v>1</v>
      </c>
      <c r="Y6" s="224"/>
      <c r="Z6" s="224"/>
      <c r="AA6" s="226"/>
      <c r="AB6" s="228"/>
      <c r="AC6" s="220"/>
      <c r="AD6" s="213"/>
    </row>
    <row r="7" spans="1:31" ht="31.5" customHeight="1" x14ac:dyDescent="0.2">
      <c r="A7" s="49"/>
      <c r="B7" s="74" t="s">
        <v>11</v>
      </c>
      <c r="C7" s="75"/>
      <c r="D7" s="82"/>
      <c r="E7" s="82"/>
      <c r="F7" s="8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80"/>
      <c r="Z7" s="78"/>
      <c r="AA7" s="107"/>
      <c r="AB7" s="109"/>
      <c r="AC7" s="164"/>
      <c r="AD7" s="110"/>
    </row>
    <row r="8" spans="1:31" ht="14.25" customHeight="1" x14ac:dyDescent="0.2">
      <c r="A8" s="23">
        <v>1</v>
      </c>
      <c r="B8" s="28" t="s">
        <v>21</v>
      </c>
      <c r="C8" s="31">
        <v>18</v>
      </c>
      <c r="D8" s="112">
        <v>9287</v>
      </c>
      <c r="E8" s="112">
        <f>D8*0.1</f>
        <v>928.7</v>
      </c>
      <c r="F8" s="112">
        <f>D8+E8</f>
        <v>10215.700000000001</v>
      </c>
      <c r="G8" s="113">
        <v>1</v>
      </c>
      <c r="H8" s="114">
        <f>F8*G8</f>
        <v>10215.700000000001</v>
      </c>
      <c r="I8" s="115">
        <v>0.3</v>
      </c>
      <c r="J8" s="114">
        <f>H8*I8</f>
        <v>3064.71</v>
      </c>
      <c r="K8" s="115">
        <v>0.5</v>
      </c>
      <c r="L8" s="116">
        <f>H8*K8</f>
        <v>5107.8500000000004</v>
      </c>
      <c r="M8" s="117">
        <v>0.1</v>
      </c>
      <c r="N8" s="116">
        <f>F18*M8</f>
        <v>770.11000000000013</v>
      </c>
      <c r="O8" s="116"/>
      <c r="P8" s="116"/>
      <c r="Q8" s="116"/>
      <c r="R8" s="116"/>
      <c r="S8" s="117"/>
      <c r="T8" s="116"/>
      <c r="U8" s="117">
        <v>0.1</v>
      </c>
      <c r="V8" s="116">
        <f>H8*U8</f>
        <v>1021.5700000000002</v>
      </c>
      <c r="W8" s="116"/>
      <c r="X8" s="116"/>
      <c r="Y8" s="118">
        <f>H8+J8+L8+P8+R8+T8+V8+N8+X8</f>
        <v>20179.940000000002</v>
      </c>
      <c r="Z8" s="78">
        <f>Y8*4</f>
        <v>80719.760000000009</v>
      </c>
      <c r="AA8" s="189">
        <f>H8</f>
        <v>10215.700000000001</v>
      </c>
      <c r="AB8" s="186"/>
      <c r="AC8" s="187">
        <f>H8*6-3349.55+250</f>
        <v>58194.65</v>
      </c>
      <c r="AD8" s="188">
        <f>AA8+AB8+Z8+AC8</f>
        <v>149130.11000000002</v>
      </c>
      <c r="AE8" s="165"/>
    </row>
    <row r="9" spans="1:31" s="7" customFormat="1" ht="12" customHeight="1" x14ac:dyDescent="0.2">
      <c r="A9" s="25">
        <v>2</v>
      </c>
      <c r="B9" s="39" t="s">
        <v>22</v>
      </c>
      <c r="C9" s="27">
        <v>18</v>
      </c>
      <c r="D9" s="119">
        <v>8823</v>
      </c>
      <c r="E9" s="112">
        <f t="shared" ref="E9:E22" si="0">D9*0.1</f>
        <v>882.30000000000007</v>
      </c>
      <c r="F9" s="112">
        <f t="shared" ref="F9:F22" si="1">D9+E9</f>
        <v>9705.2999999999993</v>
      </c>
      <c r="G9" s="120">
        <v>4</v>
      </c>
      <c r="H9" s="114">
        <f t="shared" ref="H9:H22" si="2">F9*G9</f>
        <v>38821.199999999997</v>
      </c>
      <c r="I9" s="121">
        <v>0.3</v>
      </c>
      <c r="J9" s="114">
        <f t="shared" ref="J9:J22" si="3">H9*I9</f>
        <v>11646.359999999999</v>
      </c>
      <c r="K9" s="121">
        <v>0.3</v>
      </c>
      <c r="L9" s="116">
        <f t="shared" ref="L9" si="4">H9*K9</f>
        <v>11646.359999999999</v>
      </c>
      <c r="M9" s="117">
        <v>0.1</v>
      </c>
      <c r="N9" s="116">
        <f>N8*2</f>
        <v>1540.2200000000003</v>
      </c>
      <c r="O9" s="122"/>
      <c r="P9" s="122"/>
      <c r="Q9" s="122"/>
      <c r="R9" s="122"/>
      <c r="S9" s="121"/>
      <c r="T9" s="122"/>
      <c r="U9" s="117">
        <v>0.1</v>
      </c>
      <c r="V9" s="116">
        <f t="shared" ref="V9:V22" si="5">H9*U9</f>
        <v>3882.12</v>
      </c>
      <c r="W9" s="116"/>
      <c r="X9" s="116"/>
      <c r="Y9" s="118">
        <f t="shared" ref="Y9:Y21" si="6">H9+J9+L9+P9+R9+T9+V9+N9+X9</f>
        <v>67536.259999999995</v>
      </c>
      <c r="Z9" s="78">
        <f t="shared" ref="Z9:Z22" si="7">Y9*4</f>
        <v>270145.03999999998</v>
      </c>
      <c r="AA9" s="189">
        <f t="shared" ref="AA9:AA22" si="8">H9</f>
        <v>38821.199999999997</v>
      </c>
      <c r="AB9" s="186"/>
      <c r="AC9" s="187">
        <f>H9*2</f>
        <v>77642.399999999994</v>
      </c>
      <c r="AD9" s="188">
        <f t="shared" ref="AD9:AD22" si="9">AA9+AB9+Z9+AC9</f>
        <v>386608.64000000001</v>
      </c>
      <c r="AE9" s="165"/>
    </row>
    <row r="10" spans="1:31" x14ac:dyDescent="0.2">
      <c r="A10" s="23">
        <v>3</v>
      </c>
      <c r="B10" s="26" t="s">
        <v>12</v>
      </c>
      <c r="C10" s="3">
        <v>12</v>
      </c>
      <c r="D10" s="123">
        <v>6133</v>
      </c>
      <c r="E10" s="112">
        <f t="shared" si="0"/>
        <v>613.30000000000007</v>
      </c>
      <c r="F10" s="112">
        <f t="shared" si="1"/>
        <v>6746.3</v>
      </c>
      <c r="G10" s="124">
        <v>2</v>
      </c>
      <c r="H10" s="114">
        <f t="shared" si="2"/>
        <v>13492.6</v>
      </c>
      <c r="I10" s="125">
        <v>0.2</v>
      </c>
      <c r="J10" s="114">
        <f t="shared" si="3"/>
        <v>2698.5200000000004</v>
      </c>
      <c r="K10" s="121"/>
      <c r="L10" s="116"/>
      <c r="M10" s="116"/>
      <c r="N10" s="116"/>
      <c r="O10" s="125"/>
      <c r="P10" s="122"/>
      <c r="Q10" s="125"/>
      <c r="R10" s="122"/>
      <c r="S10" s="121"/>
      <c r="T10" s="122"/>
      <c r="U10" s="117">
        <v>0.1</v>
      </c>
      <c r="V10" s="116">
        <f t="shared" si="5"/>
        <v>1349.2600000000002</v>
      </c>
      <c r="W10" s="116"/>
      <c r="X10" s="116"/>
      <c r="Y10" s="118">
        <f t="shared" si="6"/>
        <v>17540.38</v>
      </c>
      <c r="Z10" s="78">
        <f t="shared" si="7"/>
        <v>70161.52</v>
      </c>
      <c r="AA10" s="189">
        <f t="shared" si="8"/>
        <v>13492.6</v>
      </c>
      <c r="AB10" s="186"/>
      <c r="AC10" s="187">
        <f>H10*2</f>
        <v>26985.200000000001</v>
      </c>
      <c r="AD10" s="188">
        <f>AA10+AB10+Z10+AC10</f>
        <v>110639.32</v>
      </c>
      <c r="AE10" s="165"/>
    </row>
    <row r="11" spans="1:31" x14ac:dyDescent="0.2">
      <c r="A11" s="25">
        <v>4</v>
      </c>
      <c r="B11" s="26" t="s">
        <v>13</v>
      </c>
      <c r="C11" s="3">
        <v>14</v>
      </c>
      <c r="D11" s="123">
        <v>7001</v>
      </c>
      <c r="E11" s="112">
        <f t="shared" si="0"/>
        <v>700.1</v>
      </c>
      <c r="F11" s="112">
        <f t="shared" si="1"/>
        <v>7701.1</v>
      </c>
      <c r="G11" s="124">
        <v>2.75</v>
      </c>
      <c r="H11" s="114">
        <f t="shared" si="2"/>
        <v>21178.025000000001</v>
      </c>
      <c r="I11" s="125">
        <v>0.2</v>
      </c>
      <c r="J11" s="114">
        <f t="shared" si="3"/>
        <v>4235.6050000000005</v>
      </c>
      <c r="K11" s="121"/>
      <c r="L11" s="116"/>
      <c r="M11" s="116"/>
      <c r="N11" s="116"/>
      <c r="O11" s="125"/>
      <c r="P11" s="122"/>
      <c r="Q11" s="125"/>
      <c r="R11" s="122"/>
      <c r="S11" s="121"/>
      <c r="T11" s="122"/>
      <c r="U11" s="117">
        <v>0.1</v>
      </c>
      <c r="V11" s="116">
        <f t="shared" si="5"/>
        <v>2117.8025000000002</v>
      </c>
      <c r="W11" s="116"/>
      <c r="X11" s="116"/>
      <c r="Y11" s="118">
        <f t="shared" si="6"/>
        <v>27531.432500000003</v>
      </c>
      <c r="Z11" s="78">
        <f t="shared" si="7"/>
        <v>110125.73000000001</v>
      </c>
      <c r="AA11" s="189">
        <f t="shared" si="8"/>
        <v>21178.025000000001</v>
      </c>
      <c r="AB11" s="186"/>
      <c r="AC11" s="187">
        <f>H11*1.5</f>
        <v>31767.037500000002</v>
      </c>
      <c r="AD11" s="188">
        <f t="shared" si="9"/>
        <v>163070.79250000001</v>
      </c>
      <c r="AE11" s="165"/>
    </row>
    <row r="12" spans="1:31" x14ac:dyDescent="0.2">
      <c r="A12" s="23">
        <v>5</v>
      </c>
      <c r="B12" s="26" t="s">
        <v>14</v>
      </c>
      <c r="C12" s="3">
        <v>14</v>
      </c>
      <c r="D12" s="123">
        <v>7001</v>
      </c>
      <c r="E12" s="112">
        <f t="shared" si="0"/>
        <v>700.1</v>
      </c>
      <c r="F12" s="112">
        <f t="shared" si="1"/>
        <v>7701.1</v>
      </c>
      <c r="G12" s="124">
        <v>2</v>
      </c>
      <c r="H12" s="114">
        <f t="shared" si="2"/>
        <v>15402.2</v>
      </c>
      <c r="I12" s="125">
        <v>0.2</v>
      </c>
      <c r="J12" s="114">
        <f t="shared" si="3"/>
        <v>3080.4400000000005</v>
      </c>
      <c r="K12" s="121"/>
      <c r="L12" s="116"/>
      <c r="M12" s="116"/>
      <c r="N12" s="116"/>
      <c r="O12" s="125"/>
      <c r="P12" s="122"/>
      <c r="Q12" s="125"/>
      <c r="R12" s="122"/>
      <c r="S12" s="121"/>
      <c r="T12" s="122"/>
      <c r="U12" s="117">
        <v>0.1</v>
      </c>
      <c r="V12" s="116">
        <f t="shared" si="5"/>
        <v>1540.2200000000003</v>
      </c>
      <c r="W12" s="116"/>
      <c r="X12" s="116"/>
      <c r="Y12" s="118">
        <f t="shared" si="6"/>
        <v>20022.86</v>
      </c>
      <c r="Z12" s="78">
        <f t="shared" si="7"/>
        <v>80091.44</v>
      </c>
      <c r="AA12" s="189">
        <f t="shared" si="8"/>
        <v>15402.2</v>
      </c>
      <c r="AB12" s="186"/>
      <c r="AC12" s="187">
        <f>H12*1.5</f>
        <v>23103.300000000003</v>
      </c>
      <c r="AD12" s="188">
        <f t="shared" si="9"/>
        <v>118596.94</v>
      </c>
      <c r="AE12" s="165"/>
    </row>
    <row r="13" spans="1:31" ht="12.75" customHeight="1" x14ac:dyDescent="0.2">
      <c r="A13" s="23"/>
      <c r="B13" s="50" t="s">
        <v>24</v>
      </c>
      <c r="C13" s="3"/>
      <c r="D13" s="123"/>
      <c r="E13" s="112"/>
      <c r="F13" s="112"/>
      <c r="G13" s="124"/>
      <c r="H13" s="114"/>
      <c r="I13" s="125"/>
      <c r="J13" s="114"/>
      <c r="K13" s="115"/>
      <c r="L13" s="116"/>
      <c r="M13" s="116"/>
      <c r="N13" s="116"/>
      <c r="O13" s="125"/>
      <c r="P13" s="122"/>
      <c r="Q13" s="125"/>
      <c r="R13" s="122"/>
      <c r="S13" s="121"/>
      <c r="T13" s="122"/>
      <c r="U13" s="117"/>
      <c r="V13" s="116"/>
      <c r="W13" s="116"/>
      <c r="X13" s="116"/>
      <c r="Y13" s="118"/>
      <c r="Z13" s="78"/>
      <c r="AA13" s="189"/>
      <c r="AB13" s="186"/>
      <c r="AC13" s="187">
        <f t="shared" ref="AC13" si="10">H13*1.2</f>
        <v>0</v>
      </c>
      <c r="AD13" s="188"/>
      <c r="AE13" s="165"/>
    </row>
    <row r="14" spans="1:31" x14ac:dyDescent="0.2">
      <c r="A14" s="25">
        <v>6</v>
      </c>
      <c r="B14" s="24" t="s">
        <v>17</v>
      </c>
      <c r="C14" s="3">
        <v>10</v>
      </c>
      <c r="D14" s="123">
        <v>5265</v>
      </c>
      <c r="E14" s="112">
        <f t="shared" si="0"/>
        <v>526.5</v>
      </c>
      <c r="F14" s="112">
        <f>D14+E14</f>
        <v>5791.5</v>
      </c>
      <c r="G14" s="124">
        <v>16.5</v>
      </c>
      <c r="H14" s="114">
        <f t="shared" si="2"/>
        <v>95559.75</v>
      </c>
      <c r="I14" s="125">
        <v>0.1</v>
      </c>
      <c r="J14" s="114">
        <f t="shared" si="3"/>
        <v>9555.9750000000004</v>
      </c>
      <c r="K14" s="121"/>
      <c r="L14" s="116"/>
      <c r="M14" s="116"/>
      <c r="N14" s="116"/>
      <c r="O14" s="125"/>
      <c r="P14" s="122"/>
      <c r="Q14" s="125">
        <v>0.15</v>
      </c>
      <c r="R14" s="122">
        <f>H14*Q14</f>
        <v>14333.9625</v>
      </c>
      <c r="S14" s="121">
        <v>0.15</v>
      </c>
      <c r="T14" s="122">
        <f>H14*S14</f>
        <v>14333.9625</v>
      </c>
      <c r="U14" s="117">
        <v>0.1</v>
      </c>
      <c r="V14" s="116">
        <f t="shared" si="5"/>
        <v>9555.9750000000004</v>
      </c>
      <c r="W14" s="116"/>
      <c r="X14" s="116"/>
      <c r="Y14" s="118">
        <f t="shared" si="6"/>
        <v>143339.625</v>
      </c>
      <c r="Z14" s="78">
        <f t="shared" si="7"/>
        <v>573358.5</v>
      </c>
      <c r="AA14" s="189">
        <f t="shared" si="8"/>
        <v>95559.75</v>
      </c>
      <c r="AB14" s="186"/>
      <c r="AC14" s="187">
        <f>H14*1.25</f>
        <v>119449.6875</v>
      </c>
      <c r="AD14" s="188">
        <f t="shared" si="9"/>
        <v>788367.9375</v>
      </c>
      <c r="AE14" s="165"/>
    </row>
    <row r="15" spans="1:31" x14ac:dyDescent="0.2">
      <c r="A15" s="23">
        <f>A14+1</f>
        <v>7</v>
      </c>
      <c r="B15" s="24" t="s">
        <v>17</v>
      </c>
      <c r="C15" s="3">
        <v>11</v>
      </c>
      <c r="D15" s="123">
        <v>5699</v>
      </c>
      <c r="E15" s="112">
        <f t="shared" si="0"/>
        <v>569.9</v>
      </c>
      <c r="F15" s="112">
        <f t="shared" si="1"/>
        <v>6268.9</v>
      </c>
      <c r="G15" s="124">
        <v>24.5</v>
      </c>
      <c r="H15" s="114">
        <f t="shared" si="2"/>
        <v>153588.04999999999</v>
      </c>
      <c r="I15" s="125">
        <v>0.1</v>
      </c>
      <c r="J15" s="114">
        <f t="shared" si="3"/>
        <v>15358.805</v>
      </c>
      <c r="K15" s="121"/>
      <c r="L15" s="116"/>
      <c r="M15" s="116"/>
      <c r="N15" s="116"/>
      <c r="O15" s="125"/>
      <c r="P15" s="122"/>
      <c r="Q15" s="125">
        <v>0.15</v>
      </c>
      <c r="R15" s="122">
        <f t="shared" ref="R15:R18" si="11">H15*Q15</f>
        <v>23038.207499999997</v>
      </c>
      <c r="S15" s="121">
        <v>0.15</v>
      </c>
      <c r="T15" s="122">
        <f>H15*S15</f>
        <v>23038.207499999997</v>
      </c>
      <c r="U15" s="117">
        <v>0.1</v>
      </c>
      <c r="V15" s="116">
        <f t="shared" si="5"/>
        <v>15358.805</v>
      </c>
      <c r="W15" s="116"/>
      <c r="X15" s="116"/>
      <c r="Y15" s="118">
        <f t="shared" si="6"/>
        <v>230382.07499999995</v>
      </c>
      <c r="Z15" s="78">
        <f t="shared" si="7"/>
        <v>921528.29999999981</v>
      </c>
      <c r="AA15" s="189">
        <f t="shared" si="8"/>
        <v>153588.04999999999</v>
      </c>
      <c r="AB15" s="186"/>
      <c r="AC15" s="187">
        <f t="shared" ref="AC15:AC21" si="12">H15*1.25</f>
        <v>191985.0625</v>
      </c>
      <c r="AD15" s="188">
        <f t="shared" si="9"/>
        <v>1267101.4124999999</v>
      </c>
      <c r="AE15" s="165"/>
    </row>
    <row r="16" spans="1:31" x14ac:dyDescent="0.2">
      <c r="A16" s="23">
        <f t="shared" ref="A16:A22" si="13">A15+1</f>
        <v>8</v>
      </c>
      <c r="B16" s="24" t="s">
        <v>17</v>
      </c>
      <c r="C16" s="3">
        <v>12</v>
      </c>
      <c r="D16" s="123">
        <v>6133</v>
      </c>
      <c r="E16" s="112">
        <f t="shared" si="0"/>
        <v>613.30000000000007</v>
      </c>
      <c r="F16" s="112">
        <f t="shared" si="1"/>
        <v>6746.3</v>
      </c>
      <c r="G16" s="124">
        <v>10</v>
      </c>
      <c r="H16" s="114">
        <f t="shared" si="2"/>
        <v>67463</v>
      </c>
      <c r="I16" s="125">
        <v>0.2</v>
      </c>
      <c r="J16" s="114">
        <f t="shared" si="3"/>
        <v>13492.6</v>
      </c>
      <c r="K16" s="121"/>
      <c r="L16" s="116"/>
      <c r="M16" s="116"/>
      <c r="N16" s="116"/>
      <c r="O16" s="125"/>
      <c r="P16" s="122"/>
      <c r="Q16" s="125">
        <v>0.15</v>
      </c>
      <c r="R16" s="122">
        <v>11763.84</v>
      </c>
      <c r="S16" s="121">
        <v>0.15</v>
      </c>
      <c r="T16" s="122">
        <v>11763.84</v>
      </c>
      <c r="U16" s="117">
        <v>0.1</v>
      </c>
      <c r="V16" s="116">
        <f t="shared" si="5"/>
        <v>6746.3</v>
      </c>
      <c r="W16" s="116"/>
      <c r="X16" s="116"/>
      <c r="Y16" s="118">
        <f t="shared" si="6"/>
        <v>111229.58</v>
      </c>
      <c r="Z16" s="78">
        <f t="shared" si="7"/>
        <v>444918.32</v>
      </c>
      <c r="AA16" s="189">
        <f t="shared" si="8"/>
        <v>67463</v>
      </c>
      <c r="AB16" s="186"/>
      <c r="AC16" s="187">
        <f t="shared" si="12"/>
        <v>84328.75</v>
      </c>
      <c r="AD16" s="188">
        <f t="shared" si="9"/>
        <v>596710.07000000007</v>
      </c>
      <c r="AE16" s="165"/>
    </row>
    <row r="17" spans="1:31" x14ac:dyDescent="0.2">
      <c r="A17" s="23">
        <f t="shared" si="13"/>
        <v>9</v>
      </c>
      <c r="B17" s="24" t="s">
        <v>17</v>
      </c>
      <c r="C17" s="3">
        <v>13</v>
      </c>
      <c r="D17" s="123">
        <v>6567</v>
      </c>
      <c r="E17" s="112">
        <f t="shared" si="0"/>
        <v>656.7</v>
      </c>
      <c r="F17" s="112">
        <f t="shared" si="1"/>
        <v>7223.7</v>
      </c>
      <c r="G17" s="124">
        <v>23</v>
      </c>
      <c r="H17" s="114">
        <f t="shared" si="2"/>
        <v>166145.1</v>
      </c>
      <c r="I17" s="125">
        <v>0.2</v>
      </c>
      <c r="J17" s="114">
        <f t="shared" si="3"/>
        <v>33229.020000000004</v>
      </c>
      <c r="K17" s="121"/>
      <c r="L17" s="116"/>
      <c r="M17" s="116"/>
      <c r="N17" s="116"/>
      <c r="O17" s="125">
        <v>0.2</v>
      </c>
      <c r="P17" s="126">
        <f>H17*O17</f>
        <v>33229.020000000004</v>
      </c>
      <c r="Q17" s="125">
        <v>0.15</v>
      </c>
      <c r="R17" s="122">
        <f t="shared" si="11"/>
        <v>24921.764999999999</v>
      </c>
      <c r="S17" s="121">
        <v>0.15</v>
      </c>
      <c r="T17" s="122">
        <f>H17*S17</f>
        <v>24921.764999999999</v>
      </c>
      <c r="U17" s="117">
        <v>0.1</v>
      </c>
      <c r="V17" s="116">
        <f t="shared" si="5"/>
        <v>16614.510000000002</v>
      </c>
      <c r="W17" s="116"/>
      <c r="X17" s="116"/>
      <c r="Y17" s="118">
        <f t="shared" si="6"/>
        <v>299061.18000000005</v>
      </c>
      <c r="Z17" s="78">
        <f t="shared" si="7"/>
        <v>1196244.7200000002</v>
      </c>
      <c r="AA17" s="189">
        <f t="shared" si="8"/>
        <v>166145.1</v>
      </c>
      <c r="AB17" s="186"/>
      <c r="AC17" s="187">
        <f t="shared" si="12"/>
        <v>207681.375</v>
      </c>
      <c r="AD17" s="188">
        <f t="shared" si="9"/>
        <v>1570071.1950000003</v>
      </c>
      <c r="AE17" s="165"/>
    </row>
    <row r="18" spans="1:31" x14ac:dyDescent="0.2">
      <c r="A18" s="23">
        <f t="shared" si="13"/>
        <v>10</v>
      </c>
      <c r="B18" s="24" t="s">
        <v>17</v>
      </c>
      <c r="C18" s="3">
        <v>14</v>
      </c>
      <c r="D18" s="123">
        <v>7001</v>
      </c>
      <c r="E18" s="112">
        <f t="shared" si="0"/>
        <v>700.1</v>
      </c>
      <c r="F18" s="112">
        <f t="shared" si="1"/>
        <v>7701.1</v>
      </c>
      <c r="G18" s="124">
        <v>24</v>
      </c>
      <c r="H18" s="114">
        <f t="shared" si="2"/>
        <v>184826.40000000002</v>
      </c>
      <c r="I18" s="125">
        <v>0.3</v>
      </c>
      <c r="J18" s="114">
        <f t="shared" si="3"/>
        <v>55447.920000000006</v>
      </c>
      <c r="K18" s="121"/>
      <c r="L18" s="116"/>
      <c r="M18" s="117">
        <v>0.1</v>
      </c>
      <c r="N18" s="116">
        <f>F18*9*10%</f>
        <v>6930.9900000000016</v>
      </c>
      <c r="O18" s="125">
        <v>0.2</v>
      </c>
      <c r="P18" s="126">
        <f>H18*O18</f>
        <v>36965.280000000006</v>
      </c>
      <c r="Q18" s="125">
        <v>0.15</v>
      </c>
      <c r="R18" s="122">
        <f t="shared" si="11"/>
        <v>27723.960000000003</v>
      </c>
      <c r="S18" s="121">
        <v>0.15</v>
      </c>
      <c r="T18" s="122">
        <f>H18*S18</f>
        <v>27723.960000000003</v>
      </c>
      <c r="U18" s="117">
        <v>0.1</v>
      </c>
      <c r="V18" s="116">
        <f t="shared" si="5"/>
        <v>18482.640000000003</v>
      </c>
      <c r="W18" s="116"/>
      <c r="X18" s="116"/>
      <c r="Y18" s="118">
        <f t="shared" si="6"/>
        <v>358101.15000000008</v>
      </c>
      <c r="Z18" s="78">
        <f t="shared" si="7"/>
        <v>1432404.6000000003</v>
      </c>
      <c r="AA18" s="189">
        <f t="shared" si="8"/>
        <v>184826.40000000002</v>
      </c>
      <c r="AB18" s="186"/>
      <c r="AC18" s="187">
        <f t="shared" si="12"/>
        <v>231033.00000000003</v>
      </c>
      <c r="AD18" s="188">
        <f t="shared" si="9"/>
        <v>1848264.0000000005</v>
      </c>
      <c r="AE18" s="165"/>
    </row>
    <row r="19" spans="1:31" x14ac:dyDescent="0.2">
      <c r="A19" s="23">
        <f t="shared" si="13"/>
        <v>11</v>
      </c>
      <c r="B19" s="24" t="s">
        <v>55</v>
      </c>
      <c r="C19" s="76">
        <v>12</v>
      </c>
      <c r="D19" s="127">
        <v>6133</v>
      </c>
      <c r="E19" s="112">
        <f t="shared" si="0"/>
        <v>613.30000000000007</v>
      </c>
      <c r="F19" s="112">
        <f t="shared" si="1"/>
        <v>6746.3</v>
      </c>
      <c r="G19" s="128">
        <v>7</v>
      </c>
      <c r="H19" s="114">
        <f t="shared" si="2"/>
        <v>47224.1</v>
      </c>
      <c r="I19" s="129">
        <v>0.2</v>
      </c>
      <c r="J19" s="114">
        <f t="shared" si="3"/>
        <v>9444.82</v>
      </c>
      <c r="K19" s="121"/>
      <c r="L19" s="116"/>
      <c r="M19" s="121"/>
      <c r="N19" s="122"/>
      <c r="O19" s="129"/>
      <c r="P19" s="122"/>
      <c r="Q19" s="129"/>
      <c r="R19" s="122"/>
      <c r="S19" s="130"/>
      <c r="T19" s="122"/>
      <c r="U19" s="117">
        <v>0.1</v>
      </c>
      <c r="V19" s="116">
        <f t="shared" si="5"/>
        <v>4722.41</v>
      </c>
      <c r="W19" s="121">
        <v>0.2</v>
      </c>
      <c r="X19" s="122">
        <f>H19*W19</f>
        <v>9444.82</v>
      </c>
      <c r="Y19" s="118">
        <f t="shared" si="6"/>
        <v>70836.149999999994</v>
      </c>
      <c r="Z19" s="78">
        <f t="shared" si="7"/>
        <v>283344.59999999998</v>
      </c>
      <c r="AA19" s="189">
        <f t="shared" si="8"/>
        <v>47224.1</v>
      </c>
      <c r="AB19" s="186"/>
      <c r="AC19" s="187">
        <f t="shared" si="12"/>
        <v>59030.125</v>
      </c>
      <c r="AD19" s="188">
        <f t="shared" si="9"/>
        <v>389598.82499999995</v>
      </c>
      <c r="AE19" s="165"/>
    </row>
    <row r="20" spans="1:31" x14ac:dyDescent="0.2">
      <c r="A20" s="23">
        <f t="shared" si="13"/>
        <v>12</v>
      </c>
      <c r="B20" s="24" t="s">
        <v>57</v>
      </c>
      <c r="C20" s="76">
        <v>12</v>
      </c>
      <c r="D20" s="123">
        <v>6133</v>
      </c>
      <c r="E20" s="112">
        <f t="shared" si="0"/>
        <v>613.30000000000007</v>
      </c>
      <c r="F20" s="112">
        <f t="shared" si="1"/>
        <v>6746.3</v>
      </c>
      <c r="G20" s="124">
        <v>0.8</v>
      </c>
      <c r="H20" s="114">
        <f t="shared" si="2"/>
        <v>5397.0400000000009</v>
      </c>
      <c r="I20" s="125">
        <v>0.1</v>
      </c>
      <c r="J20" s="114">
        <f t="shared" si="3"/>
        <v>539.70400000000006</v>
      </c>
      <c r="K20" s="121"/>
      <c r="L20" s="116"/>
      <c r="M20" s="121"/>
      <c r="N20" s="122"/>
      <c r="O20" s="125"/>
      <c r="P20" s="122"/>
      <c r="Q20" s="125"/>
      <c r="R20" s="122"/>
      <c r="S20" s="121"/>
      <c r="T20" s="122"/>
      <c r="U20" s="117">
        <v>0.1</v>
      </c>
      <c r="V20" s="116">
        <f t="shared" si="5"/>
        <v>539.70400000000006</v>
      </c>
      <c r="W20" s="121"/>
      <c r="X20" s="122"/>
      <c r="Y20" s="118">
        <f t="shared" si="6"/>
        <v>6476.4480000000003</v>
      </c>
      <c r="Z20" s="78">
        <f t="shared" si="7"/>
        <v>25905.792000000001</v>
      </c>
      <c r="AA20" s="189">
        <f t="shared" si="8"/>
        <v>5397.0400000000009</v>
      </c>
      <c r="AB20" s="186"/>
      <c r="AC20" s="187">
        <f t="shared" si="12"/>
        <v>6746.3000000000011</v>
      </c>
      <c r="AD20" s="188">
        <f t="shared" si="9"/>
        <v>38049.132000000005</v>
      </c>
      <c r="AE20" s="165"/>
    </row>
    <row r="21" spans="1:31" x14ac:dyDescent="0.2">
      <c r="A21" s="23">
        <f t="shared" si="13"/>
        <v>13</v>
      </c>
      <c r="B21" s="26" t="s">
        <v>64</v>
      </c>
      <c r="C21" s="3">
        <v>12</v>
      </c>
      <c r="D21" s="123">
        <v>6133</v>
      </c>
      <c r="E21" s="123">
        <f t="shared" si="0"/>
        <v>613.30000000000007</v>
      </c>
      <c r="F21" s="123">
        <f t="shared" si="1"/>
        <v>6746.3</v>
      </c>
      <c r="G21" s="124">
        <v>2</v>
      </c>
      <c r="H21" s="114">
        <f t="shared" si="2"/>
        <v>13492.6</v>
      </c>
      <c r="I21" s="125">
        <v>0.1</v>
      </c>
      <c r="J21" s="152">
        <f t="shared" si="3"/>
        <v>1349.2600000000002</v>
      </c>
      <c r="K21" s="121"/>
      <c r="L21" s="122"/>
      <c r="M21" s="121"/>
      <c r="N21" s="122"/>
      <c r="O21" s="125"/>
      <c r="P21" s="122"/>
      <c r="Q21" s="125"/>
      <c r="R21" s="122"/>
      <c r="S21" s="121"/>
      <c r="T21" s="122"/>
      <c r="U21" s="117">
        <v>0.1</v>
      </c>
      <c r="V21" s="122">
        <f t="shared" si="5"/>
        <v>1349.2600000000002</v>
      </c>
      <c r="W21" s="121"/>
      <c r="X21" s="122"/>
      <c r="Y21" s="119">
        <f t="shared" si="6"/>
        <v>16191.12</v>
      </c>
      <c r="Z21" s="78">
        <f t="shared" si="7"/>
        <v>64764.480000000003</v>
      </c>
      <c r="AA21" s="189">
        <f t="shared" si="8"/>
        <v>13492.6</v>
      </c>
      <c r="AB21" s="186"/>
      <c r="AC21" s="187">
        <f t="shared" si="12"/>
        <v>16865.75</v>
      </c>
      <c r="AD21" s="188">
        <f t="shared" si="9"/>
        <v>95122.83</v>
      </c>
      <c r="AE21" s="165"/>
    </row>
    <row r="22" spans="1:31" ht="13.5" thickBot="1" x14ac:dyDescent="0.25">
      <c r="A22" s="23">
        <f t="shared" si="13"/>
        <v>14</v>
      </c>
      <c r="B22" s="149" t="s">
        <v>18</v>
      </c>
      <c r="C22" s="150">
        <v>9</v>
      </c>
      <c r="D22" s="131">
        <v>5005</v>
      </c>
      <c r="E22" s="131">
        <f t="shared" si="0"/>
        <v>500.5</v>
      </c>
      <c r="F22" s="131">
        <f t="shared" si="1"/>
        <v>5505.5</v>
      </c>
      <c r="G22" s="132">
        <v>2</v>
      </c>
      <c r="H22" s="133">
        <f t="shared" si="2"/>
        <v>11011</v>
      </c>
      <c r="I22" s="134">
        <v>0.1</v>
      </c>
      <c r="J22" s="133">
        <f t="shared" si="3"/>
        <v>1101.1000000000001</v>
      </c>
      <c r="K22" s="121"/>
      <c r="L22" s="116"/>
      <c r="M22" s="135"/>
      <c r="N22" s="135"/>
      <c r="O22" s="135"/>
      <c r="P22" s="135"/>
      <c r="Q22" s="135"/>
      <c r="R22" s="135"/>
      <c r="S22" s="136"/>
      <c r="T22" s="135"/>
      <c r="U22" s="117">
        <v>0.1</v>
      </c>
      <c r="V22" s="135">
        <f t="shared" si="5"/>
        <v>1101.1000000000001</v>
      </c>
      <c r="W22" s="135"/>
      <c r="X22" s="135"/>
      <c r="Y22" s="137">
        <f>H22+J22+L22+P22+R22+T22+V22+N22+X22</f>
        <v>13213.2</v>
      </c>
      <c r="Z22" s="78">
        <f t="shared" si="7"/>
        <v>52852.800000000003</v>
      </c>
      <c r="AA22" s="190">
        <f t="shared" si="8"/>
        <v>11011</v>
      </c>
      <c r="AB22" s="186"/>
      <c r="AC22" s="187">
        <f>H22*5</f>
        <v>55055</v>
      </c>
      <c r="AD22" s="188">
        <f t="shared" si="9"/>
        <v>118918.8</v>
      </c>
      <c r="AE22" s="165"/>
    </row>
    <row r="23" spans="1:31" ht="38.25" customHeight="1" thickBot="1" x14ac:dyDescent="0.25">
      <c r="A23" s="4"/>
      <c r="B23" s="40" t="s">
        <v>5</v>
      </c>
      <c r="C23" s="41"/>
      <c r="D23" s="138">
        <f>SUM(D8:D22)</f>
        <v>92314</v>
      </c>
      <c r="E23" s="138">
        <f>SUM(E8:E22)</f>
        <v>9231.4</v>
      </c>
      <c r="F23" s="138">
        <f>SUM(F8:F22)</f>
        <v>101545.40000000002</v>
      </c>
      <c r="G23" s="156">
        <f>SUM(G8:G22)</f>
        <v>121.55</v>
      </c>
      <c r="H23" s="138">
        <f>SUM(H8:H22)</f>
        <v>843816.76500000001</v>
      </c>
      <c r="I23" s="138"/>
      <c r="J23" s="138">
        <f>SUM(J8:J22)</f>
        <v>164244.83900000004</v>
      </c>
      <c r="K23" s="138"/>
      <c r="L23" s="138">
        <f>SUM(L8:L22)</f>
        <v>16754.21</v>
      </c>
      <c r="M23" s="138"/>
      <c r="N23" s="138">
        <f>SUM(N8:N22)</f>
        <v>9241.3200000000015</v>
      </c>
      <c r="O23" s="138"/>
      <c r="P23" s="138">
        <f>SUM(P8:P22)</f>
        <v>70194.300000000017</v>
      </c>
      <c r="Q23" s="138"/>
      <c r="R23" s="138">
        <f>SUM(R8:R22)</f>
        <v>101781.735</v>
      </c>
      <c r="S23" s="138"/>
      <c r="T23" s="138">
        <f>SUM(T8:T22)</f>
        <v>101781.735</v>
      </c>
      <c r="U23" s="138"/>
      <c r="V23" s="138">
        <f>SUM(V8:V22)</f>
        <v>84381.676500000016</v>
      </c>
      <c r="W23" s="138"/>
      <c r="X23" s="138">
        <f t="shared" ref="X23:Y23" si="14">SUM(X8:X22)</f>
        <v>9444.82</v>
      </c>
      <c r="Y23" s="138">
        <f t="shared" si="14"/>
        <v>1401641.4005000002</v>
      </c>
      <c r="Z23" s="32">
        <f>SUM(Z8:Z22)</f>
        <v>5606565.6020000009</v>
      </c>
      <c r="AA23" s="161">
        <f>SUM(AA8:AA22)</f>
        <v>843816.76500000001</v>
      </c>
      <c r="AB23" s="161">
        <f>SUM(AB8:AB22)</f>
        <v>0</v>
      </c>
      <c r="AC23" s="161">
        <f>SUM(AC8:AC22)</f>
        <v>1189867.6375000002</v>
      </c>
      <c r="AD23" s="111">
        <f>SUM(AD8:AD22)</f>
        <v>7640250.0045000007</v>
      </c>
    </row>
    <row r="24" spans="1:31" ht="15.75" customHeight="1" x14ac:dyDescent="0.2">
      <c r="A24" s="18"/>
      <c r="B24" s="18"/>
      <c r="C24" s="19"/>
      <c r="D24" s="83"/>
      <c r="E24" s="83"/>
      <c r="F24" s="83"/>
      <c r="G24" s="20"/>
      <c r="H24" s="17"/>
      <c r="I24" s="21"/>
      <c r="J24" s="17"/>
      <c r="K24" s="21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17"/>
      <c r="W24" s="17"/>
      <c r="X24" s="17"/>
      <c r="Y24" s="79"/>
      <c r="AA24" s="1"/>
      <c r="AB24" s="140" t="s">
        <v>62</v>
      </c>
      <c r="AC24" s="1"/>
      <c r="AD24" s="77">
        <v>1635052</v>
      </c>
      <c r="AE24" s="181"/>
    </row>
    <row r="25" spans="1:31" ht="14.25" customHeight="1" x14ac:dyDescent="0.2">
      <c r="A25" s="18"/>
      <c r="B25" s="19"/>
      <c r="C25" s="19"/>
      <c r="D25" s="84"/>
      <c r="E25" s="84"/>
      <c r="F25" s="84"/>
      <c r="G25" s="29"/>
      <c r="H25" s="158"/>
      <c r="I25" s="33"/>
      <c r="J25" s="158"/>
      <c r="K25" s="33"/>
      <c r="L25" s="214"/>
      <c r="M25" s="214"/>
      <c r="N25" s="214"/>
      <c r="O25" s="214"/>
      <c r="P25" s="214"/>
      <c r="Q25" s="214"/>
      <c r="R25" s="214"/>
      <c r="S25" s="214"/>
      <c r="T25" s="158"/>
      <c r="U25" s="21"/>
      <c r="V25" s="17"/>
      <c r="W25" s="17"/>
      <c r="X25" s="17"/>
      <c r="Y25" s="79"/>
      <c r="AA25" s="1"/>
      <c r="AB25" s="1" t="s">
        <v>63</v>
      </c>
      <c r="AC25" s="139"/>
      <c r="AD25" s="77">
        <f>AD23+AD24</f>
        <v>9275302.0045000017</v>
      </c>
    </row>
    <row r="26" spans="1:31" ht="42.75" hidden="1" customHeight="1" x14ac:dyDescent="0.2">
      <c r="A26" s="215"/>
      <c r="B26" s="215"/>
      <c r="C26" s="215"/>
      <c r="D26" s="85"/>
      <c r="E26" s="85"/>
      <c r="F26" s="85"/>
      <c r="G26" s="34"/>
      <c r="H26" s="34"/>
      <c r="I26" s="34"/>
      <c r="L26" s="216"/>
      <c r="M26" s="216"/>
      <c r="N26" s="216"/>
      <c r="O26" s="216"/>
      <c r="P26" s="216"/>
      <c r="Q26" s="216"/>
      <c r="R26" s="216"/>
      <c r="S26" s="216"/>
    </row>
    <row r="27" spans="1:31" ht="20.25" customHeight="1" x14ac:dyDescent="0.2">
      <c r="D27" s="217" t="s">
        <v>4</v>
      </c>
      <c r="E27" s="217"/>
      <c r="F27" s="218"/>
      <c r="G27" s="218"/>
      <c r="H27" s="218"/>
      <c r="I27" s="218"/>
      <c r="J27" s="157"/>
      <c r="K27" s="157"/>
      <c r="L27" s="157"/>
      <c r="M27" s="35"/>
      <c r="N27" s="157"/>
      <c r="O27" s="157" t="s">
        <v>73</v>
      </c>
      <c r="P27" s="157"/>
      <c r="Q27" s="157"/>
      <c r="R27" s="157"/>
      <c r="S27" s="5"/>
      <c r="T27" s="5"/>
    </row>
    <row r="28" spans="1:31" x14ac:dyDescent="0.2">
      <c r="D28" s="7"/>
      <c r="E28" s="35"/>
      <c r="F28" s="157"/>
      <c r="G28" s="86"/>
      <c r="H28" s="86"/>
      <c r="I28" s="86"/>
      <c r="J28" s="157"/>
      <c r="K28" s="157"/>
      <c r="L28" s="157"/>
      <c r="M28" s="157"/>
      <c r="N28" s="157"/>
      <c r="O28" s="35"/>
      <c r="P28" s="35"/>
      <c r="Q28" s="35"/>
      <c r="R28" s="35"/>
    </row>
    <row r="29" spans="1:31" x14ac:dyDescent="0.2">
      <c r="D29" s="85"/>
      <c r="E29" s="85"/>
      <c r="F29" s="85"/>
      <c r="G29" s="34"/>
      <c r="H29" s="34"/>
      <c r="I29" s="34"/>
    </row>
    <row r="30" spans="1:31" x14ac:dyDescent="0.2">
      <c r="D30" s="85"/>
      <c r="E30" s="85"/>
      <c r="F30" s="85"/>
      <c r="G30" s="34"/>
      <c r="H30" s="34"/>
      <c r="I30" s="34"/>
    </row>
    <row r="31" spans="1:31" x14ac:dyDescent="0.2">
      <c r="D31" s="85"/>
      <c r="E31" s="85"/>
      <c r="F31" s="85"/>
      <c r="G31" s="34"/>
      <c r="H31" s="34"/>
      <c r="I31" s="34"/>
      <c r="AD31" s="155"/>
    </row>
    <row r="32" spans="1:31" x14ac:dyDescent="0.2">
      <c r="D32" s="85"/>
      <c r="E32" s="85"/>
      <c r="F32" s="85"/>
      <c r="G32" s="34"/>
      <c r="H32" s="34"/>
      <c r="I32" s="34"/>
    </row>
    <row r="33" spans="1:9" x14ac:dyDescent="0.2">
      <c r="D33" s="85"/>
      <c r="E33" s="85"/>
      <c r="F33" s="85"/>
      <c r="G33" s="34"/>
      <c r="H33" s="34"/>
      <c r="I33" s="34"/>
    </row>
    <row r="34" spans="1:9" x14ac:dyDescent="0.2">
      <c r="D34" s="85"/>
      <c r="E34" s="85"/>
      <c r="F34" s="85"/>
      <c r="G34" s="34"/>
      <c r="H34" s="34"/>
      <c r="I34" s="34"/>
    </row>
    <row r="35" spans="1:9" x14ac:dyDescent="0.2">
      <c r="D35" s="85"/>
      <c r="E35" s="85"/>
      <c r="F35" s="85"/>
      <c r="G35" s="34"/>
      <c r="H35" s="34"/>
      <c r="I35" s="34"/>
    </row>
    <row r="36" spans="1:9" x14ac:dyDescent="0.2">
      <c r="D36" s="85"/>
      <c r="E36" s="85"/>
      <c r="F36" s="85"/>
      <c r="G36" s="34"/>
      <c r="H36" s="34"/>
      <c r="I36" s="34"/>
    </row>
    <row r="37" spans="1:9" x14ac:dyDescent="0.2">
      <c r="D37" s="85"/>
      <c r="E37" s="85"/>
      <c r="F37" s="85"/>
      <c r="G37" s="34"/>
      <c r="H37" s="34"/>
      <c r="I37" s="34"/>
    </row>
    <row r="38" spans="1:9" x14ac:dyDescent="0.2">
      <c r="D38" s="85"/>
      <c r="E38" s="85"/>
      <c r="F38" s="85"/>
      <c r="G38" s="34"/>
      <c r="H38" s="34"/>
      <c r="I38" s="34"/>
    </row>
    <row r="39" spans="1:9" x14ac:dyDescent="0.2">
      <c r="D39" s="85"/>
      <c r="E39" s="85"/>
      <c r="F39" s="85"/>
      <c r="G39" s="34"/>
      <c r="H39" s="34"/>
      <c r="I39" s="34"/>
    </row>
    <row r="40" spans="1:9" x14ac:dyDescent="0.2">
      <c r="D40" s="85"/>
      <c r="E40" s="85"/>
      <c r="F40" s="85"/>
      <c r="G40" s="34"/>
      <c r="H40" s="34"/>
      <c r="I40" s="34"/>
    </row>
    <row r="41" spans="1:9" x14ac:dyDescent="0.2">
      <c r="D41" s="85"/>
      <c r="E41" s="85"/>
      <c r="F41" s="85"/>
      <c r="G41" s="34"/>
      <c r="H41" s="34"/>
      <c r="I41" s="34"/>
    </row>
    <row r="42" spans="1:9" x14ac:dyDescent="0.2">
      <c r="A42" s="36"/>
      <c r="B42" s="37"/>
      <c r="C42" s="160"/>
      <c r="D42" s="87"/>
      <c r="E42" s="87"/>
      <c r="F42" s="87"/>
      <c r="G42" s="34"/>
      <c r="H42" s="34"/>
      <c r="I42" s="34"/>
    </row>
    <row r="43" spans="1:9" x14ac:dyDescent="0.2">
      <c r="A43" s="36"/>
      <c r="B43" s="10"/>
      <c r="C43" s="160"/>
      <c r="D43" s="87"/>
      <c r="E43" s="87"/>
      <c r="F43" s="87"/>
      <c r="G43" s="34"/>
      <c r="H43" s="34"/>
      <c r="I43" s="34"/>
    </row>
    <row r="44" spans="1:9" x14ac:dyDescent="0.2">
      <c r="A44" s="36"/>
      <c r="B44" s="10"/>
      <c r="C44" s="160"/>
      <c r="D44" s="87"/>
      <c r="E44" s="87"/>
      <c r="F44" s="87"/>
      <c r="G44" s="34"/>
      <c r="H44" s="34"/>
      <c r="I44" s="34"/>
    </row>
    <row r="45" spans="1:9" x14ac:dyDescent="0.2">
      <c r="A45" s="36"/>
      <c r="B45" s="10"/>
      <c r="C45" s="160"/>
      <c r="D45" s="87"/>
      <c r="E45" s="87"/>
      <c r="F45" s="87"/>
      <c r="G45" s="34"/>
      <c r="H45" s="34"/>
      <c r="I45" s="34"/>
    </row>
    <row r="46" spans="1:9" x14ac:dyDescent="0.2">
      <c r="A46" s="36"/>
      <c r="B46" s="10"/>
      <c r="C46" s="160"/>
      <c r="D46" s="87"/>
      <c r="E46" s="87"/>
      <c r="F46" s="87"/>
      <c r="G46" s="34"/>
      <c r="H46" s="34"/>
      <c r="I46" s="34"/>
    </row>
    <row r="47" spans="1:9" x14ac:dyDescent="0.2">
      <c r="A47" s="36"/>
      <c r="B47" s="10"/>
      <c r="C47" s="160"/>
      <c r="D47" s="87"/>
      <c r="E47" s="87"/>
      <c r="F47" s="87"/>
      <c r="G47" s="34"/>
      <c r="H47" s="34"/>
      <c r="I47" s="34"/>
    </row>
    <row r="48" spans="1:9" x14ac:dyDescent="0.2">
      <c r="A48" s="36"/>
      <c r="B48" s="10"/>
      <c r="C48" s="160"/>
      <c r="D48" s="87"/>
      <c r="E48" s="87"/>
      <c r="F48" s="87"/>
      <c r="G48" s="34"/>
      <c r="H48" s="34"/>
      <c r="I48" s="34"/>
    </row>
    <row r="49" spans="1:9" x14ac:dyDescent="0.2">
      <c r="A49" s="36"/>
      <c r="B49" s="10"/>
      <c r="C49" s="160"/>
      <c r="D49" s="87"/>
      <c r="E49" s="87"/>
      <c r="F49" s="87"/>
      <c r="G49" s="34"/>
      <c r="H49" s="34"/>
      <c r="I49" s="34"/>
    </row>
    <row r="50" spans="1:9" x14ac:dyDescent="0.2">
      <c r="A50" s="36"/>
      <c r="B50" s="10"/>
      <c r="C50" s="160"/>
      <c r="D50" s="87"/>
      <c r="E50" s="87"/>
      <c r="F50" s="87"/>
      <c r="G50" s="34"/>
      <c r="H50" s="34"/>
      <c r="I50" s="34"/>
    </row>
    <row r="51" spans="1:9" x14ac:dyDescent="0.2">
      <c r="A51" s="36"/>
      <c r="B51" s="10"/>
      <c r="C51" s="160"/>
      <c r="D51" s="87"/>
      <c r="E51" s="87"/>
      <c r="F51" s="87"/>
      <c r="G51" s="34"/>
      <c r="H51" s="34"/>
      <c r="I51" s="34"/>
    </row>
    <row r="52" spans="1:9" x14ac:dyDescent="0.2">
      <c r="A52" s="36"/>
      <c r="B52" s="10"/>
      <c r="C52" s="160"/>
      <c r="D52" s="87"/>
      <c r="E52" s="87"/>
      <c r="F52" s="87"/>
      <c r="G52" s="34"/>
      <c r="H52" s="34"/>
      <c r="I52" s="34"/>
    </row>
    <row r="53" spans="1:9" x14ac:dyDescent="0.2">
      <c r="A53" s="36"/>
      <c r="B53" s="10"/>
      <c r="C53" s="160"/>
      <c r="D53" s="87"/>
      <c r="E53" s="87"/>
      <c r="F53" s="87"/>
      <c r="G53" s="34"/>
      <c r="H53" s="34"/>
      <c r="I53" s="34"/>
    </row>
    <row r="54" spans="1:9" x14ac:dyDescent="0.2">
      <c r="A54" s="36"/>
      <c r="B54" s="10"/>
      <c r="C54" s="160"/>
      <c r="D54" s="87"/>
      <c r="E54" s="87"/>
      <c r="F54" s="87"/>
      <c r="G54" s="34"/>
      <c r="H54" s="34"/>
      <c r="I54" s="34"/>
    </row>
    <row r="55" spans="1:9" x14ac:dyDescent="0.2">
      <c r="A55" s="36"/>
      <c r="B55" s="10"/>
      <c r="C55" s="160"/>
      <c r="D55" s="87"/>
      <c r="E55" s="87"/>
      <c r="F55" s="87"/>
      <c r="G55" s="34"/>
      <c r="H55" s="34"/>
      <c r="I55" s="34"/>
    </row>
    <row r="56" spans="1:9" x14ac:dyDescent="0.2">
      <c r="A56" s="36"/>
      <c r="B56" s="11"/>
      <c r="C56" s="160"/>
      <c r="D56" s="87"/>
      <c r="E56" s="87"/>
      <c r="F56" s="87"/>
      <c r="G56" s="34"/>
      <c r="H56" s="34"/>
      <c r="I56" s="34"/>
    </row>
    <row r="57" spans="1:9" x14ac:dyDescent="0.2">
      <c r="A57" s="36"/>
      <c r="B57" s="10"/>
      <c r="C57" s="160"/>
      <c r="D57" s="87"/>
      <c r="E57" s="87"/>
      <c r="F57" s="87"/>
      <c r="G57" s="34"/>
      <c r="H57" s="34"/>
      <c r="I57" s="34"/>
    </row>
    <row r="58" spans="1:9" x14ac:dyDescent="0.2">
      <c r="A58" s="36"/>
      <c r="B58" s="10"/>
      <c r="C58" s="160"/>
      <c r="D58" s="87"/>
      <c r="E58" s="87"/>
      <c r="F58" s="87"/>
      <c r="G58" s="34"/>
      <c r="H58" s="34"/>
      <c r="I58" s="34"/>
    </row>
    <row r="59" spans="1:9" x14ac:dyDescent="0.2">
      <c r="A59" s="36"/>
      <c r="B59" s="10"/>
      <c r="C59" s="160"/>
      <c r="D59" s="87"/>
      <c r="E59" s="87"/>
      <c r="F59" s="87"/>
      <c r="G59" s="34"/>
      <c r="H59" s="34"/>
      <c r="I59" s="34"/>
    </row>
    <row r="60" spans="1:9" x14ac:dyDescent="0.2">
      <c r="A60" s="36"/>
      <c r="B60" s="10"/>
      <c r="C60" s="160"/>
      <c r="D60" s="87"/>
      <c r="E60" s="87"/>
      <c r="F60" s="87"/>
      <c r="G60" s="34"/>
      <c r="H60" s="34"/>
      <c r="I60" s="34"/>
    </row>
    <row r="61" spans="1:9" x14ac:dyDescent="0.2">
      <c r="A61" s="36"/>
      <c r="B61" s="10"/>
      <c r="C61" s="160"/>
      <c r="D61" s="87"/>
      <c r="E61" s="87"/>
      <c r="F61" s="87"/>
      <c r="G61" s="34"/>
      <c r="H61" s="34"/>
      <c r="I61" s="34"/>
    </row>
    <row r="62" spans="1:9" x14ac:dyDescent="0.2">
      <c r="A62" s="36"/>
      <c r="B62" s="10"/>
      <c r="C62" s="160"/>
      <c r="D62" s="87"/>
      <c r="E62" s="87"/>
      <c r="F62" s="87"/>
      <c r="G62" s="34"/>
      <c r="H62" s="34"/>
      <c r="I62" s="34"/>
    </row>
    <row r="63" spans="1:9" x14ac:dyDescent="0.2">
      <c r="A63" s="36"/>
      <c r="B63" s="10"/>
      <c r="C63" s="160"/>
      <c r="D63" s="87"/>
      <c r="E63" s="87"/>
      <c r="F63" s="87"/>
      <c r="G63" s="34"/>
      <c r="H63" s="34"/>
      <c r="I63" s="34"/>
    </row>
    <row r="64" spans="1:9" x14ac:dyDescent="0.2">
      <c r="A64" s="36"/>
      <c r="B64" s="10"/>
      <c r="C64" s="160"/>
      <c r="D64" s="87"/>
      <c r="E64" s="87"/>
      <c r="F64" s="87"/>
      <c r="G64" s="34"/>
      <c r="H64" s="34"/>
      <c r="I64" s="34"/>
    </row>
    <row r="65" spans="1:9" x14ac:dyDescent="0.2">
      <c r="A65" s="36"/>
      <c r="B65" s="10"/>
      <c r="C65" s="160"/>
      <c r="D65" s="87"/>
      <c r="E65" s="87"/>
      <c r="F65" s="87"/>
      <c r="G65" s="34"/>
      <c r="H65" s="34"/>
      <c r="I65" s="34"/>
    </row>
    <row r="66" spans="1:9" x14ac:dyDescent="0.2">
      <c r="A66" s="36"/>
      <c r="B66" s="10"/>
      <c r="C66" s="160"/>
      <c r="D66" s="87"/>
      <c r="E66" s="87"/>
      <c r="F66" s="87"/>
      <c r="G66" s="34"/>
      <c r="H66" s="34"/>
      <c r="I66" s="34"/>
    </row>
    <row r="67" spans="1:9" x14ac:dyDescent="0.2">
      <c r="A67" s="36"/>
      <c r="B67" s="10"/>
      <c r="C67" s="160"/>
      <c r="D67" s="87"/>
      <c r="E67" s="87"/>
      <c r="F67" s="87"/>
      <c r="G67" s="34"/>
      <c r="H67" s="34"/>
      <c r="I67" s="34"/>
    </row>
    <row r="68" spans="1:9" x14ac:dyDescent="0.2">
      <c r="A68" s="36"/>
      <c r="B68" s="10"/>
      <c r="C68" s="160"/>
      <c r="D68" s="87"/>
      <c r="E68" s="87"/>
      <c r="F68" s="87"/>
      <c r="G68" s="34"/>
      <c r="H68" s="34"/>
      <c r="I68" s="34"/>
    </row>
    <row r="69" spans="1:9" x14ac:dyDescent="0.2">
      <c r="A69" s="36"/>
      <c r="B69" s="12"/>
      <c r="C69" s="160"/>
      <c r="D69" s="87"/>
      <c r="E69" s="87"/>
      <c r="F69" s="87"/>
      <c r="G69" s="34"/>
      <c r="H69" s="34"/>
      <c r="I69" s="34"/>
    </row>
    <row r="70" spans="1:9" x14ac:dyDescent="0.2">
      <c r="A70" s="36"/>
      <c r="B70" s="12"/>
      <c r="C70" s="160"/>
      <c r="D70" s="87"/>
      <c r="E70" s="87"/>
      <c r="F70" s="87"/>
      <c r="G70" s="34"/>
      <c r="H70" s="34"/>
      <c r="I70" s="34"/>
    </row>
    <row r="71" spans="1:9" x14ac:dyDescent="0.2">
      <c r="A71" s="36"/>
      <c r="B71" s="13"/>
      <c r="C71" s="160"/>
      <c r="D71" s="87"/>
      <c r="E71" s="87"/>
      <c r="F71" s="87"/>
      <c r="G71" s="34"/>
      <c r="H71" s="34"/>
      <c r="I71" s="34"/>
    </row>
    <row r="72" spans="1:9" x14ac:dyDescent="0.2">
      <c r="A72" s="36"/>
      <c r="B72" s="10"/>
      <c r="C72" s="160"/>
      <c r="D72" s="87"/>
      <c r="E72" s="87"/>
      <c r="F72" s="87"/>
      <c r="G72" s="34"/>
      <c r="H72" s="34"/>
      <c r="I72" s="34"/>
    </row>
    <row r="73" spans="1:9" x14ac:dyDescent="0.2">
      <c r="A73" s="36"/>
      <c r="B73" s="10"/>
      <c r="C73" s="160"/>
      <c r="D73" s="87"/>
      <c r="E73" s="87"/>
      <c r="F73" s="87"/>
      <c r="G73" s="34"/>
      <c r="H73" s="34"/>
      <c r="I73" s="34"/>
    </row>
    <row r="74" spans="1:9" x14ac:dyDescent="0.2">
      <c r="A74" s="36"/>
      <c r="B74" s="10"/>
      <c r="C74" s="160"/>
      <c r="D74" s="87"/>
      <c r="E74" s="87"/>
      <c r="F74" s="87"/>
      <c r="G74" s="34"/>
      <c r="H74" s="34"/>
      <c r="I74" s="34"/>
    </row>
    <row r="75" spans="1:9" x14ac:dyDescent="0.2">
      <c r="A75" s="36"/>
      <c r="B75" s="10"/>
      <c r="C75" s="160"/>
      <c r="D75" s="88"/>
      <c r="E75" s="88"/>
      <c r="F75" s="88"/>
    </row>
    <row r="76" spans="1:9" x14ac:dyDescent="0.2">
      <c r="A76" s="36"/>
      <c r="B76" s="10"/>
      <c r="C76" s="160"/>
      <c r="D76" s="88"/>
      <c r="E76" s="88"/>
      <c r="F76" s="88"/>
    </row>
    <row r="77" spans="1:9" x14ac:dyDescent="0.2">
      <c r="A77" s="36"/>
      <c r="B77" s="10"/>
      <c r="C77" s="160"/>
      <c r="D77" s="88"/>
      <c r="E77" s="88"/>
      <c r="F77" s="88"/>
    </row>
    <row r="78" spans="1:9" x14ac:dyDescent="0.2">
      <c r="A78" s="36"/>
      <c r="B78" s="10"/>
      <c r="C78" s="160"/>
      <c r="D78" s="88"/>
      <c r="E78" s="88"/>
      <c r="F78" s="88"/>
    </row>
    <row r="79" spans="1:9" x14ac:dyDescent="0.2">
      <c r="A79" s="36"/>
      <c r="B79" s="14"/>
      <c r="C79" s="160"/>
      <c r="D79" s="88"/>
      <c r="E79" s="88"/>
      <c r="F79" s="88"/>
    </row>
    <row r="80" spans="1:9" x14ac:dyDescent="0.2">
      <c r="A80" s="36"/>
      <c r="B80" s="10"/>
      <c r="C80" s="160"/>
      <c r="D80" s="88"/>
      <c r="E80" s="88"/>
      <c r="F80" s="88"/>
    </row>
    <row r="81" spans="1:6" x14ac:dyDescent="0.2">
      <c r="A81" s="36"/>
      <c r="B81" s="13"/>
      <c r="C81" s="160"/>
      <c r="D81" s="88"/>
      <c r="E81" s="88"/>
      <c r="F81" s="88"/>
    </row>
    <row r="82" spans="1:6" x14ac:dyDescent="0.2">
      <c r="A82" s="36"/>
      <c r="B82" s="15"/>
      <c r="C82" s="160"/>
      <c r="D82" s="88"/>
      <c r="E82" s="88"/>
      <c r="F82" s="88"/>
    </row>
    <row r="83" spans="1:6" x14ac:dyDescent="0.2">
      <c r="A83" s="36"/>
      <c r="B83" s="15"/>
      <c r="C83" s="160"/>
      <c r="D83" s="88"/>
      <c r="E83" s="88"/>
      <c r="F83" s="88"/>
    </row>
    <row r="84" spans="1:6" x14ac:dyDescent="0.2">
      <c r="A84" s="36"/>
      <c r="B84" s="13"/>
      <c r="C84" s="160"/>
      <c r="D84" s="88"/>
      <c r="E84" s="88"/>
      <c r="F84" s="88"/>
    </row>
    <row r="85" spans="1:6" x14ac:dyDescent="0.2">
      <c r="A85" s="36"/>
      <c r="B85" s="10"/>
      <c r="C85" s="160"/>
      <c r="D85" s="88"/>
      <c r="E85" s="88"/>
      <c r="F85" s="88"/>
    </row>
    <row r="86" spans="1:6" x14ac:dyDescent="0.2">
      <c r="A86" s="36"/>
      <c r="B86" s="10"/>
      <c r="C86" s="160"/>
      <c r="D86" s="88"/>
      <c r="E86" s="88"/>
      <c r="F86" s="88"/>
    </row>
    <row r="87" spans="1:6" x14ac:dyDescent="0.2">
      <c r="A87" s="36"/>
      <c r="B87" s="16"/>
      <c r="C87" s="160"/>
      <c r="D87" s="88"/>
      <c r="E87" s="88"/>
      <c r="F87" s="88"/>
    </row>
    <row r="88" spans="1:6" x14ac:dyDescent="0.2">
      <c r="A88" s="36"/>
      <c r="B88" s="37"/>
      <c r="C88" s="160"/>
      <c r="D88" s="88"/>
      <c r="E88" s="88"/>
      <c r="F88" s="88"/>
    </row>
    <row r="89" spans="1:6" x14ac:dyDescent="0.2">
      <c r="A89" s="36"/>
      <c r="B89" s="37"/>
      <c r="C89" s="160"/>
      <c r="D89" s="88"/>
      <c r="E89" s="88"/>
      <c r="F89" s="88"/>
    </row>
    <row r="90" spans="1:6" x14ac:dyDescent="0.2">
      <c r="A90" s="36"/>
      <c r="B90" s="37"/>
      <c r="C90" s="160"/>
      <c r="D90" s="88"/>
      <c r="E90" s="88"/>
      <c r="F90" s="88"/>
    </row>
    <row r="91" spans="1:6" x14ac:dyDescent="0.2">
      <c r="A91" s="36"/>
      <c r="B91" s="37"/>
      <c r="C91" s="160"/>
      <c r="D91" s="88"/>
      <c r="E91" s="88"/>
      <c r="F91" s="88"/>
    </row>
    <row r="92" spans="1:6" x14ac:dyDescent="0.2">
      <c r="A92" s="36"/>
      <c r="B92" s="37"/>
      <c r="C92" s="160"/>
      <c r="D92" s="88"/>
      <c r="E92" s="88"/>
      <c r="F92" s="88"/>
    </row>
  </sheetData>
  <mergeCells count="28">
    <mergeCell ref="AC5:AC6"/>
    <mergeCell ref="AD5:AD6"/>
    <mergeCell ref="L25:S25"/>
    <mergeCell ref="A26:C26"/>
    <mergeCell ref="L26:S26"/>
    <mergeCell ref="AA5:AA6"/>
    <mergeCell ref="AB5:AB6"/>
    <mergeCell ref="D27:I27"/>
    <mergeCell ref="U5:V5"/>
    <mergeCell ref="W5:X5"/>
    <mergeCell ref="Y5:Y6"/>
    <mergeCell ref="Z5:Z6"/>
    <mergeCell ref="I5:J5"/>
    <mergeCell ref="K5:L5"/>
    <mergeCell ref="M5:N5"/>
    <mergeCell ref="O5:P5"/>
    <mergeCell ref="Q5:R5"/>
    <mergeCell ref="S5:T5"/>
    <mergeCell ref="V2:Y2"/>
    <mergeCell ref="A4:AA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3.937007874015748E-2" right="0.19685039370078741" top="0.74803149606299213" bottom="0.74803149606299213" header="0.31496062992125984" footer="0.31496062992125984"/>
  <pageSetup paperSize="9" scale="65" orientation="landscape" r:id="rId1"/>
  <headerFooter scaleWithDoc="0"/>
  <colBreaks count="1" manualBreakCount="1">
    <brk id="2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abSelected="1" topLeftCell="I23" zoomScaleNormal="100" workbookViewId="0">
      <selection activeCell="V2" sqref="V2"/>
    </sheetView>
  </sheetViews>
  <sheetFormatPr defaultColWidth="9.140625" defaultRowHeight="12.75" x14ac:dyDescent="0.2"/>
  <cols>
    <col min="1" max="1" width="2.7109375" style="7" customWidth="1"/>
    <col min="2" max="2" width="33.42578125" style="6" customWidth="1"/>
    <col min="3" max="3" width="4" style="5" customWidth="1"/>
    <col min="4" max="4" width="4.7109375" style="5" customWidth="1"/>
    <col min="5" max="5" width="7.140625" style="6" customWidth="1"/>
    <col min="6" max="6" width="9.7109375" style="6" customWidth="1"/>
    <col min="7" max="7" width="4" style="6" customWidth="1"/>
    <col min="8" max="8" width="6.85546875" style="48" customWidth="1"/>
    <col min="9" max="9" width="4.85546875" style="65" customWidth="1"/>
    <col min="10" max="10" width="8.7109375" style="6" customWidth="1"/>
    <col min="11" max="11" width="4" style="65" customWidth="1"/>
    <col min="12" max="12" width="7.42578125" style="6" customWidth="1"/>
    <col min="13" max="13" width="4.140625" style="6" customWidth="1"/>
    <col min="14" max="14" width="8.140625" style="6" customWidth="1"/>
    <col min="15" max="15" width="4.28515625" style="6" customWidth="1"/>
    <col min="16" max="16" width="7.7109375" style="6" customWidth="1"/>
    <col min="17" max="18" width="6.5703125" style="6" customWidth="1"/>
    <col min="19" max="19" width="4.85546875" style="6" customWidth="1"/>
    <col min="20" max="20" width="7.7109375" style="6" customWidth="1"/>
    <col min="21" max="21" width="9.28515625" style="6" customWidth="1"/>
    <col min="22" max="22" width="9.42578125" style="61" customWidth="1"/>
    <col min="23" max="23" width="10.28515625" style="48" customWidth="1"/>
    <col min="24" max="24" width="9.42578125" style="6" customWidth="1"/>
    <col min="25" max="25" width="10.7109375" style="6" customWidth="1"/>
    <col min="26" max="26" width="12.7109375" style="6" customWidth="1"/>
    <col min="27" max="27" width="8.85546875" style="6" customWidth="1"/>
    <col min="28" max="16384" width="9.140625" style="6"/>
  </cols>
  <sheetData>
    <row r="1" spans="1:30" ht="12.75" hidden="1" customHeight="1" x14ac:dyDescent="0.2">
      <c r="S1" s="176"/>
      <c r="T1" s="81"/>
      <c r="U1" s="81"/>
      <c r="V1" s="176" t="s">
        <v>74</v>
      </c>
      <c r="W1" s="176"/>
      <c r="X1" s="176"/>
      <c r="Y1" s="176"/>
      <c r="Z1" s="81"/>
    </row>
    <row r="2" spans="1:30" x14ac:dyDescent="0.2">
      <c r="S2" s="81"/>
      <c r="T2" s="81"/>
      <c r="U2" s="81"/>
      <c r="V2" s="176" t="s">
        <v>89</v>
      </c>
      <c r="W2" s="176"/>
      <c r="X2" s="176"/>
      <c r="Y2" s="176"/>
      <c r="Z2" s="177"/>
    </row>
    <row r="3" spans="1:30" x14ac:dyDescent="0.2">
      <c r="V3" s="194" t="s">
        <v>86</v>
      </c>
      <c r="W3" s="194"/>
      <c r="X3" s="194"/>
      <c r="Y3" s="195"/>
    </row>
    <row r="4" spans="1:30" ht="50.25" customHeight="1" thickBot="1" x14ac:dyDescent="0.25">
      <c r="A4" s="196" t="s">
        <v>79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30" ht="18" customHeight="1" thickBot="1" x14ac:dyDescent="0.25">
      <c r="A5" s="42"/>
      <c r="B5" s="42"/>
      <c r="C5" s="42"/>
      <c r="D5" s="42"/>
      <c r="E5" s="42"/>
      <c r="F5" s="42"/>
      <c r="G5" s="42"/>
      <c r="H5" s="45"/>
      <c r="I5" s="66"/>
      <c r="J5" s="43"/>
      <c r="K5" s="69"/>
      <c r="L5" s="43"/>
      <c r="M5" s="43"/>
      <c r="N5" s="43"/>
      <c r="O5" s="43"/>
      <c r="P5" s="43"/>
      <c r="Q5" s="43"/>
      <c r="R5" s="43"/>
      <c r="S5" s="43"/>
      <c r="T5" s="43"/>
      <c r="U5" s="43"/>
      <c r="V5" s="62"/>
    </row>
    <row r="6" spans="1:30" ht="81.75" customHeight="1" x14ac:dyDescent="0.2">
      <c r="A6" s="229" t="s">
        <v>9</v>
      </c>
      <c r="B6" s="231" t="s">
        <v>8</v>
      </c>
      <c r="C6" s="233" t="s">
        <v>3</v>
      </c>
      <c r="D6" s="233" t="s">
        <v>29</v>
      </c>
      <c r="E6" s="235" t="s">
        <v>25</v>
      </c>
      <c r="F6" s="235" t="s">
        <v>33</v>
      </c>
      <c r="G6" s="237" t="s">
        <v>40</v>
      </c>
      <c r="H6" s="237"/>
      <c r="I6" s="238" t="s">
        <v>67</v>
      </c>
      <c r="J6" s="239"/>
      <c r="K6" s="235" t="s">
        <v>41</v>
      </c>
      <c r="L6" s="235"/>
      <c r="M6" s="235" t="s">
        <v>78</v>
      </c>
      <c r="N6" s="235"/>
      <c r="O6" s="243" t="s">
        <v>52</v>
      </c>
      <c r="P6" s="244"/>
      <c r="Q6" s="245" t="s">
        <v>48</v>
      </c>
      <c r="R6" s="245"/>
      <c r="S6" s="235" t="s">
        <v>44</v>
      </c>
      <c r="T6" s="235"/>
      <c r="U6" s="246" t="s">
        <v>68</v>
      </c>
      <c r="V6" s="249" t="s">
        <v>42</v>
      </c>
      <c r="W6" s="251" t="s">
        <v>75</v>
      </c>
      <c r="X6" s="225" t="s">
        <v>76</v>
      </c>
      <c r="Y6" s="219" t="s">
        <v>51</v>
      </c>
      <c r="Z6" s="212" t="s">
        <v>77</v>
      </c>
    </row>
    <row r="7" spans="1:30" ht="37.5" customHeight="1" thickBot="1" x14ac:dyDescent="0.25">
      <c r="A7" s="230"/>
      <c r="B7" s="232"/>
      <c r="C7" s="234"/>
      <c r="D7" s="234"/>
      <c r="E7" s="236"/>
      <c r="F7" s="236"/>
      <c r="G7" s="103" t="s">
        <v>0</v>
      </c>
      <c r="H7" s="104" t="s">
        <v>2</v>
      </c>
      <c r="I7" s="103" t="s">
        <v>0</v>
      </c>
      <c r="J7" s="104" t="s">
        <v>2</v>
      </c>
      <c r="K7" s="103" t="s">
        <v>0</v>
      </c>
      <c r="L7" s="104" t="s">
        <v>2</v>
      </c>
      <c r="M7" s="103" t="s">
        <v>0</v>
      </c>
      <c r="N7" s="104" t="s">
        <v>2</v>
      </c>
      <c r="O7" s="90" t="s">
        <v>0</v>
      </c>
      <c r="P7" s="90" t="s">
        <v>1</v>
      </c>
      <c r="Q7" s="90" t="s">
        <v>0</v>
      </c>
      <c r="R7" s="90" t="s">
        <v>2</v>
      </c>
      <c r="S7" s="103" t="s">
        <v>0</v>
      </c>
      <c r="T7" s="104" t="s">
        <v>2</v>
      </c>
      <c r="U7" s="247"/>
      <c r="V7" s="250"/>
      <c r="W7" s="252"/>
      <c r="X7" s="226"/>
      <c r="Y7" s="220"/>
      <c r="Z7" s="213"/>
    </row>
    <row r="8" spans="1:30" ht="12" customHeight="1" x14ac:dyDescent="0.2">
      <c r="A8" s="23"/>
      <c r="B8" s="102" t="s">
        <v>23</v>
      </c>
      <c r="C8" s="31"/>
      <c r="D8" s="89"/>
      <c r="E8" s="51"/>
      <c r="F8" s="52"/>
      <c r="G8" s="53"/>
      <c r="H8" s="52"/>
      <c r="I8" s="53"/>
      <c r="J8" s="54"/>
      <c r="K8" s="54"/>
      <c r="L8" s="54"/>
      <c r="M8" s="54"/>
      <c r="N8" s="54"/>
      <c r="O8" s="53"/>
      <c r="P8" s="54"/>
      <c r="Q8" s="53"/>
      <c r="R8" s="54"/>
      <c r="S8" s="53"/>
      <c r="T8" s="54"/>
      <c r="U8" s="105"/>
      <c r="V8" s="106"/>
      <c r="W8" s="146"/>
      <c r="X8" s="147"/>
      <c r="Y8" s="148"/>
      <c r="Z8" s="148"/>
      <c r="AA8" s="91"/>
      <c r="AB8" s="92"/>
      <c r="AC8" s="79"/>
      <c r="AD8" s="93"/>
    </row>
    <row r="9" spans="1:30" ht="12" customHeight="1" x14ac:dyDescent="0.2">
      <c r="A9" s="25">
        <v>1</v>
      </c>
      <c r="B9" s="26" t="s">
        <v>15</v>
      </c>
      <c r="C9" s="3">
        <v>8</v>
      </c>
      <c r="D9" s="141">
        <v>1</v>
      </c>
      <c r="E9" s="143">
        <v>4745</v>
      </c>
      <c r="F9" s="114">
        <f>D9*E9</f>
        <v>4745</v>
      </c>
      <c r="G9" s="125">
        <v>0.3</v>
      </c>
      <c r="H9" s="114">
        <f>F9*G9</f>
        <v>1423.5</v>
      </c>
      <c r="I9" s="121"/>
      <c r="J9" s="116"/>
      <c r="K9" s="116"/>
      <c r="L9" s="116"/>
      <c r="M9" s="116"/>
      <c r="N9" s="116"/>
      <c r="O9" s="125">
        <v>0.5</v>
      </c>
      <c r="P9" s="122">
        <f>F9*O9</f>
        <v>2372.5</v>
      </c>
      <c r="Q9" s="125">
        <v>0.15</v>
      </c>
      <c r="R9" s="122">
        <f>F9*Q9</f>
        <v>711.75</v>
      </c>
      <c r="S9" s="125"/>
      <c r="T9" s="122"/>
      <c r="U9" s="166">
        <f>F9*0.5</f>
        <v>2372.5</v>
      </c>
      <c r="V9" s="167">
        <f>F9+H9+J9+L9+P9+T9+U9+R9+N9</f>
        <v>11625.25</v>
      </c>
      <c r="W9" s="168">
        <f>V9*12</f>
        <v>139503</v>
      </c>
      <c r="X9" s="182">
        <f>F9</f>
        <v>4745</v>
      </c>
      <c r="Y9" s="183">
        <f>F9*3.5</f>
        <v>16607.5</v>
      </c>
      <c r="Z9" s="183">
        <f>W9+X9+Y9</f>
        <v>160855.5</v>
      </c>
      <c r="AA9" s="153"/>
      <c r="AB9" s="17"/>
      <c r="AC9" s="79"/>
      <c r="AD9" s="93"/>
    </row>
    <row r="10" spans="1:30" ht="12" customHeight="1" x14ac:dyDescent="0.2">
      <c r="A10" s="23">
        <v>2</v>
      </c>
      <c r="B10" s="26" t="s">
        <v>16</v>
      </c>
      <c r="C10" s="3">
        <v>8</v>
      </c>
      <c r="D10" s="141">
        <v>1</v>
      </c>
      <c r="E10" s="143">
        <v>4745</v>
      </c>
      <c r="F10" s="114">
        <f t="shared" ref="F10:F29" si="0">D10*E10</f>
        <v>4745</v>
      </c>
      <c r="G10" s="125">
        <v>0.3</v>
      </c>
      <c r="H10" s="114">
        <f>F10*G10</f>
        <v>1423.5</v>
      </c>
      <c r="I10" s="115"/>
      <c r="J10" s="116"/>
      <c r="K10" s="116"/>
      <c r="L10" s="116"/>
      <c r="M10" s="116"/>
      <c r="N10" s="116"/>
      <c r="O10" s="125">
        <v>0.5</v>
      </c>
      <c r="P10" s="122">
        <f>F10*O10</f>
        <v>2372.5</v>
      </c>
      <c r="Q10" s="122"/>
      <c r="R10" s="122"/>
      <c r="S10" s="125"/>
      <c r="T10" s="122"/>
      <c r="U10" s="166">
        <f>F10*0.5</f>
        <v>2372.5</v>
      </c>
      <c r="V10" s="167">
        <f t="shared" ref="V10:V29" si="1">F10+H10+J10+L10+P10+T10+U10+R10+N10</f>
        <v>10913.5</v>
      </c>
      <c r="W10" s="168">
        <f t="shared" ref="W10:W28" si="2">V10*12</f>
        <v>130962</v>
      </c>
      <c r="X10" s="182">
        <f>F10</f>
        <v>4745</v>
      </c>
      <c r="Y10" s="183">
        <f>F10*3.5</f>
        <v>16607.5</v>
      </c>
      <c r="Z10" s="183">
        <f t="shared" ref="Z10:Z29" si="3">W10+X10+Y10</f>
        <v>152314.5</v>
      </c>
      <c r="AA10" s="153"/>
      <c r="AB10" s="17"/>
      <c r="AC10" s="79"/>
      <c r="AD10" s="93"/>
    </row>
    <row r="11" spans="1:30" ht="12" customHeight="1" x14ac:dyDescent="0.2">
      <c r="A11" s="23"/>
      <c r="B11" s="50" t="s">
        <v>58</v>
      </c>
      <c r="C11" s="3"/>
      <c r="D11" s="57"/>
      <c r="E11" s="142"/>
      <c r="F11" s="114"/>
      <c r="G11" s="125"/>
      <c r="H11" s="114"/>
      <c r="I11" s="115"/>
      <c r="J11" s="116"/>
      <c r="K11" s="116"/>
      <c r="L11" s="116"/>
      <c r="M11" s="116"/>
      <c r="N11" s="116"/>
      <c r="O11" s="125"/>
      <c r="P11" s="122"/>
      <c r="Q11" s="122"/>
      <c r="R11" s="122"/>
      <c r="S11" s="125"/>
      <c r="T11" s="122"/>
      <c r="U11" s="171"/>
      <c r="V11" s="167"/>
      <c r="W11" s="168"/>
      <c r="X11" s="182"/>
      <c r="Y11" s="183"/>
      <c r="Z11" s="183"/>
      <c r="AA11" s="153"/>
      <c r="AB11" s="21"/>
      <c r="AC11" s="79"/>
      <c r="AD11" s="93"/>
    </row>
    <row r="12" spans="1:30" s="8" customFormat="1" ht="21" customHeight="1" x14ac:dyDescent="0.2">
      <c r="A12" s="101">
        <v>3</v>
      </c>
      <c r="B12" s="60" t="s">
        <v>39</v>
      </c>
      <c r="C12" s="63">
        <v>18</v>
      </c>
      <c r="D12" s="56">
        <v>1</v>
      </c>
      <c r="E12" s="143">
        <f>'педперсонал 9-12'!D9</f>
        <v>8823</v>
      </c>
      <c r="F12" s="114">
        <f t="shared" si="0"/>
        <v>8823</v>
      </c>
      <c r="G12" s="123"/>
      <c r="H12" s="123"/>
      <c r="I12" s="125">
        <v>0.5</v>
      </c>
      <c r="J12" s="123">
        <f>F12*I12</f>
        <v>4411.5</v>
      </c>
      <c r="K12" s="125"/>
      <c r="L12" s="123"/>
      <c r="M12" s="123"/>
      <c r="N12" s="123"/>
      <c r="O12" s="123"/>
      <c r="P12" s="123"/>
      <c r="Q12" s="123"/>
      <c r="R12" s="123"/>
      <c r="S12" s="123"/>
      <c r="T12" s="123"/>
      <c r="U12" s="166">
        <f>F12*0.5</f>
        <v>4411.5</v>
      </c>
      <c r="V12" s="167">
        <f t="shared" si="1"/>
        <v>17646</v>
      </c>
      <c r="W12" s="168">
        <f t="shared" si="2"/>
        <v>211752</v>
      </c>
      <c r="X12" s="184">
        <f t="shared" ref="X12:X29" si="4">F12</f>
        <v>8823</v>
      </c>
      <c r="Y12" s="185">
        <f>F12*6+1210.8</f>
        <v>54148.800000000003</v>
      </c>
      <c r="Z12" s="185">
        <f t="shared" si="3"/>
        <v>274723.8</v>
      </c>
      <c r="AA12" s="153"/>
      <c r="AB12" s="94"/>
      <c r="AC12" s="94"/>
      <c r="AD12" s="94"/>
    </row>
    <row r="13" spans="1:30" s="38" customFormat="1" ht="12" x14ac:dyDescent="0.2">
      <c r="A13" s="101">
        <f>A12+1</f>
        <v>4</v>
      </c>
      <c r="B13" s="58" t="s">
        <v>26</v>
      </c>
      <c r="C13" s="64">
        <v>5</v>
      </c>
      <c r="D13" s="55">
        <v>1</v>
      </c>
      <c r="E13" s="144">
        <v>3934</v>
      </c>
      <c r="F13" s="114">
        <f t="shared" si="0"/>
        <v>3934</v>
      </c>
      <c r="G13" s="123"/>
      <c r="H13" s="119"/>
      <c r="I13" s="125">
        <v>0.5</v>
      </c>
      <c r="J13" s="123">
        <f>F13*I13</f>
        <v>1967</v>
      </c>
      <c r="K13" s="125"/>
      <c r="L13" s="119"/>
      <c r="M13" s="119"/>
      <c r="N13" s="119"/>
      <c r="O13" s="119"/>
      <c r="P13" s="119"/>
      <c r="Q13" s="119"/>
      <c r="R13" s="119"/>
      <c r="S13" s="119"/>
      <c r="T13" s="119"/>
      <c r="U13" s="166">
        <f t="shared" ref="U13:U28" si="5">F13</f>
        <v>3934</v>
      </c>
      <c r="V13" s="167">
        <f t="shared" si="1"/>
        <v>9835</v>
      </c>
      <c r="W13" s="168">
        <f t="shared" si="2"/>
        <v>118020</v>
      </c>
      <c r="X13" s="182">
        <f t="shared" si="4"/>
        <v>3934</v>
      </c>
      <c r="Y13" s="183">
        <f>F13*5</f>
        <v>19670</v>
      </c>
      <c r="Z13" s="183">
        <f t="shared" si="3"/>
        <v>141624</v>
      </c>
      <c r="AA13" s="153"/>
      <c r="AB13" s="44"/>
    </row>
    <row r="14" spans="1:30" s="1" customFormat="1" ht="12" x14ac:dyDescent="0.2">
      <c r="A14" s="101">
        <f t="shared" ref="A14:A29" si="6">A13+1</f>
        <v>5</v>
      </c>
      <c r="B14" s="59" t="s">
        <v>27</v>
      </c>
      <c r="C14" s="63">
        <v>5</v>
      </c>
      <c r="D14" s="56">
        <v>1</v>
      </c>
      <c r="E14" s="143">
        <v>3934</v>
      </c>
      <c r="F14" s="114">
        <f t="shared" si="0"/>
        <v>3934</v>
      </c>
      <c r="G14" s="123"/>
      <c r="H14" s="123"/>
      <c r="I14" s="125">
        <v>0.5</v>
      </c>
      <c r="J14" s="123">
        <f t="shared" ref="J14:J28" si="7">F14*I14</f>
        <v>1967</v>
      </c>
      <c r="K14" s="125"/>
      <c r="L14" s="123"/>
      <c r="M14" s="123"/>
      <c r="N14" s="123"/>
      <c r="O14" s="123"/>
      <c r="P14" s="123"/>
      <c r="Q14" s="123"/>
      <c r="R14" s="123"/>
      <c r="S14" s="123"/>
      <c r="T14" s="123"/>
      <c r="U14" s="166">
        <f t="shared" si="5"/>
        <v>3934</v>
      </c>
      <c r="V14" s="167">
        <f t="shared" si="1"/>
        <v>9835</v>
      </c>
      <c r="W14" s="168">
        <f t="shared" si="2"/>
        <v>118020</v>
      </c>
      <c r="X14" s="182">
        <f t="shared" si="4"/>
        <v>3934</v>
      </c>
      <c r="Y14" s="183">
        <f>F14*4</f>
        <v>15736</v>
      </c>
      <c r="Z14" s="183">
        <f t="shared" si="3"/>
        <v>137690</v>
      </c>
      <c r="AA14" s="153"/>
      <c r="AB14" s="9"/>
    </row>
    <row r="15" spans="1:30" s="1" customFormat="1" ht="12" x14ac:dyDescent="0.2">
      <c r="A15" s="101">
        <f t="shared" si="6"/>
        <v>6</v>
      </c>
      <c r="B15" s="59" t="s">
        <v>28</v>
      </c>
      <c r="C15" s="63">
        <v>2</v>
      </c>
      <c r="D15" s="56">
        <v>14</v>
      </c>
      <c r="E15" s="143">
        <v>3153</v>
      </c>
      <c r="F15" s="114">
        <f t="shared" si="0"/>
        <v>44142</v>
      </c>
      <c r="G15" s="123"/>
      <c r="H15" s="123"/>
      <c r="I15" s="125">
        <v>0.5</v>
      </c>
      <c r="J15" s="123">
        <f t="shared" si="7"/>
        <v>22071</v>
      </c>
      <c r="K15" s="125"/>
      <c r="L15" s="123"/>
      <c r="M15" s="123"/>
      <c r="N15" s="123"/>
      <c r="O15" s="123"/>
      <c r="P15" s="123"/>
      <c r="Q15" s="123"/>
      <c r="R15" s="123"/>
      <c r="S15" s="125">
        <v>0.1</v>
      </c>
      <c r="T15" s="123">
        <f>F15*S15</f>
        <v>4414.2</v>
      </c>
      <c r="U15" s="166">
        <f t="shared" si="5"/>
        <v>44142</v>
      </c>
      <c r="V15" s="167">
        <f t="shared" si="1"/>
        <v>114769.2</v>
      </c>
      <c r="W15" s="168">
        <f t="shared" si="2"/>
        <v>1377230.4</v>
      </c>
      <c r="X15" s="182">
        <f t="shared" si="4"/>
        <v>44142</v>
      </c>
      <c r="Y15" s="183">
        <f t="shared" ref="Y15:Y27" si="8">F15*4</f>
        <v>176568</v>
      </c>
      <c r="Z15" s="183">
        <f t="shared" si="3"/>
        <v>1597940.4</v>
      </c>
      <c r="AA15" s="153"/>
      <c r="AB15" s="9"/>
    </row>
    <row r="16" spans="1:30" s="1" customFormat="1" ht="12" x14ac:dyDescent="0.2">
      <c r="A16" s="101">
        <f t="shared" si="6"/>
        <v>7</v>
      </c>
      <c r="B16" s="59" t="s">
        <v>45</v>
      </c>
      <c r="C16" s="63">
        <v>8</v>
      </c>
      <c r="D16" s="162">
        <v>1</v>
      </c>
      <c r="E16" s="143">
        <v>4745</v>
      </c>
      <c r="F16" s="114">
        <f t="shared" si="0"/>
        <v>4745</v>
      </c>
      <c r="G16" s="125">
        <v>0.2</v>
      </c>
      <c r="H16" s="123">
        <f>F16*G16</f>
        <v>949</v>
      </c>
      <c r="I16" s="125">
        <v>0.5</v>
      </c>
      <c r="J16" s="123">
        <f t="shared" si="7"/>
        <v>2372.5</v>
      </c>
      <c r="K16" s="125"/>
      <c r="L16" s="123"/>
      <c r="M16" s="123"/>
      <c r="N16" s="123"/>
      <c r="O16" s="123"/>
      <c r="P16" s="123"/>
      <c r="Q16" s="123"/>
      <c r="R16" s="123"/>
      <c r="S16" s="123"/>
      <c r="T16" s="123"/>
      <c r="U16" s="166">
        <f t="shared" si="5"/>
        <v>4745</v>
      </c>
      <c r="V16" s="167">
        <f t="shared" si="1"/>
        <v>12811.5</v>
      </c>
      <c r="W16" s="168">
        <f t="shared" si="2"/>
        <v>153738</v>
      </c>
      <c r="X16" s="182">
        <f t="shared" si="4"/>
        <v>4745</v>
      </c>
      <c r="Y16" s="183">
        <f t="shared" si="8"/>
        <v>18980</v>
      </c>
      <c r="Z16" s="183">
        <f t="shared" si="3"/>
        <v>177463</v>
      </c>
      <c r="AA16" s="153"/>
      <c r="AB16" s="9"/>
    </row>
    <row r="17" spans="1:37" s="1" customFormat="1" ht="12" x14ac:dyDescent="0.2">
      <c r="A17" s="101">
        <f t="shared" si="6"/>
        <v>8</v>
      </c>
      <c r="B17" s="59" t="s">
        <v>71</v>
      </c>
      <c r="C17" s="63">
        <v>6</v>
      </c>
      <c r="D17" s="56">
        <v>1</v>
      </c>
      <c r="E17" s="143">
        <v>4195</v>
      </c>
      <c r="F17" s="114">
        <f t="shared" si="0"/>
        <v>4195</v>
      </c>
      <c r="G17" s="125"/>
      <c r="H17" s="123"/>
      <c r="I17" s="125">
        <v>0.5</v>
      </c>
      <c r="J17" s="123">
        <f t="shared" si="7"/>
        <v>2097.5</v>
      </c>
      <c r="K17" s="125"/>
      <c r="L17" s="123"/>
      <c r="M17" s="123"/>
      <c r="N17" s="123"/>
      <c r="O17" s="123"/>
      <c r="P17" s="123"/>
      <c r="Q17" s="123"/>
      <c r="R17" s="123"/>
      <c r="S17" s="123"/>
      <c r="T17" s="123"/>
      <c r="U17" s="166">
        <f t="shared" si="5"/>
        <v>4195</v>
      </c>
      <c r="V17" s="167">
        <f t="shared" si="1"/>
        <v>10487.5</v>
      </c>
      <c r="W17" s="168">
        <f t="shared" si="2"/>
        <v>125850</v>
      </c>
      <c r="X17" s="182">
        <f t="shared" si="4"/>
        <v>4195</v>
      </c>
      <c r="Y17" s="183">
        <f t="shared" si="8"/>
        <v>16780</v>
      </c>
      <c r="Z17" s="183">
        <f t="shared" si="3"/>
        <v>146825</v>
      </c>
      <c r="AA17" s="153"/>
      <c r="AB17" s="9"/>
    </row>
    <row r="18" spans="1:37" s="1" customFormat="1" ht="12" x14ac:dyDescent="0.2">
      <c r="A18" s="101">
        <f t="shared" si="6"/>
        <v>9</v>
      </c>
      <c r="B18" s="59" t="s">
        <v>30</v>
      </c>
      <c r="C18" s="63">
        <v>1</v>
      </c>
      <c r="D18" s="56">
        <v>3</v>
      </c>
      <c r="E18" s="143">
        <v>2893</v>
      </c>
      <c r="F18" s="114">
        <f t="shared" si="0"/>
        <v>8679</v>
      </c>
      <c r="G18" s="123"/>
      <c r="H18" s="123"/>
      <c r="I18" s="125">
        <v>0.5</v>
      </c>
      <c r="J18" s="123">
        <f t="shared" si="7"/>
        <v>4339.5</v>
      </c>
      <c r="K18" s="125">
        <v>0.35</v>
      </c>
      <c r="L18" s="123">
        <f>F18*K18</f>
        <v>3037.6499999999996</v>
      </c>
      <c r="M18" s="123"/>
      <c r="N18" s="123"/>
      <c r="O18" s="123"/>
      <c r="P18" s="123"/>
      <c r="Q18" s="123"/>
      <c r="R18" s="123"/>
      <c r="S18" s="123"/>
      <c r="T18" s="123"/>
      <c r="U18" s="166">
        <f t="shared" si="5"/>
        <v>8679</v>
      </c>
      <c r="V18" s="167">
        <f t="shared" si="1"/>
        <v>24735.15</v>
      </c>
      <c r="W18" s="168">
        <f t="shared" si="2"/>
        <v>296821.80000000005</v>
      </c>
      <c r="X18" s="182">
        <f t="shared" si="4"/>
        <v>8679</v>
      </c>
      <c r="Y18" s="183">
        <f t="shared" si="8"/>
        <v>34716</v>
      </c>
      <c r="Z18" s="183">
        <f t="shared" si="3"/>
        <v>340216.80000000005</v>
      </c>
      <c r="AA18" s="153"/>
      <c r="AB18" s="9"/>
    </row>
    <row r="19" spans="1:37" s="1" customFormat="1" ht="22.5" x14ac:dyDescent="0.2">
      <c r="A19" s="101">
        <f t="shared" si="6"/>
        <v>10</v>
      </c>
      <c r="B19" s="154" t="s">
        <v>72</v>
      </c>
      <c r="C19" s="63">
        <v>5</v>
      </c>
      <c r="D19" s="56">
        <v>2</v>
      </c>
      <c r="E19" s="143">
        <v>3934</v>
      </c>
      <c r="F19" s="114">
        <f t="shared" si="0"/>
        <v>7868</v>
      </c>
      <c r="G19" s="123"/>
      <c r="H19" s="123"/>
      <c r="I19" s="125">
        <v>0.5</v>
      </c>
      <c r="J19" s="123">
        <f t="shared" si="7"/>
        <v>3934</v>
      </c>
      <c r="K19" s="125"/>
      <c r="L19" s="123"/>
      <c r="M19" s="123"/>
      <c r="N19" s="123"/>
      <c r="O19" s="123"/>
      <c r="P19" s="123"/>
      <c r="Q19" s="123"/>
      <c r="R19" s="123"/>
      <c r="S19" s="123"/>
      <c r="T19" s="123"/>
      <c r="U19" s="166">
        <f t="shared" si="5"/>
        <v>7868</v>
      </c>
      <c r="V19" s="167">
        <f t="shared" si="1"/>
        <v>19670</v>
      </c>
      <c r="W19" s="168">
        <f t="shared" si="2"/>
        <v>236040</v>
      </c>
      <c r="X19" s="184">
        <f t="shared" si="4"/>
        <v>7868</v>
      </c>
      <c r="Y19" s="183">
        <f t="shared" si="8"/>
        <v>31472</v>
      </c>
      <c r="Z19" s="185">
        <f t="shared" si="3"/>
        <v>275380</v>
      </c>
      <c r="AA19" s="153"/>
      <c r="AB19" s="9"/>
    </row>
    <row r="20" spans="1:37" s="1" customFormat="1" ht="12" x14ac:dyDescent="0.2">
      <c r="A20" s="101">
        <f t="shared" si="6"/>
        <v>11</v>
      </c>
      <c r="B20" s="59" t="s">
        <v>31</v>
      </c>
      <c r="C20" s="63">
        <v>4</v>
      </c>
      <c r="D20" s="56">
        <v>1</v>
      </c>
      <c r="E20" s="143">
        <v>3674</v>
      </c>
      <c r="F20" s="114">
        <f t="shared" si="0"/>
        <v>3674</v>
      </c>
      <c r="G20" s="123"/>
      <c r="H20" s="123"/>
      <c r="I20" s="125">
        <v>0.5</v>
      </c>
      <c r="J20" s="123">
        <f t="shared" si="7"/>
        <v>1837</v>
      </c>
      <c r="K20" s="125">
        <v>0.35</v>
      </c>
      <c r="L20" s="123">
        <f>F20*K20</f>
        <v>1285.8999999999999</v>
      </c>
      <c r="M20" s="123"/>
      <c r="N20" s="123"/>
      <c r="O20" s="123"/>
      <c r="P20" s="123"/>
      <c r="Q20" s="123"/>
      <c r="R20" s="123"/>
      <c r="S20" s="123"/>
      <c r="T20" s="123"/>
      <c r="U20" s="166">
        <f t="shared" si="5"/>
        <v>3674</v>
      </c>
      <c r="V20" s="167">
        <f t="shared" si="1"/>
        <v>10470.9</v>
      </c>
      <c r="W20" s="168">
        <f t="shared" si="2"/>
        <v>125650.79999999999</v>
      </c>
      <c r="X20" s="182">
        <f t="shared" si="4"/>
        <v>3674</v>
      </c>
      <c r="Y20" s="183">
        <f t="shared" si="8"/>
        <v>14696</v>
      </c>
      <c r="Z20" s="183">
        <f t="shared" si="3"/>
        <v>144020.79999999999</v>
      </c>
      <c r="AA20" s="153"/>
      <c r="AB20" s="9"/>
    </row>
    <row r="21" spans="1:37" s="1" customFormat="1" ht="12" x14ac:dyDescent="0.2">
      <c r="A21" s="101">
        <f t="shared" si="6"/>
        <v>12</v>
      </c>
      <c r="B21" s="59" t="s">
        <v>32</v>
      </c>
      <c r="C21" s="63">
        <v>4</v>
      </c>
      <c r="D21" s="56">
        <v>1.5</v>
      </c>
      <c r="E21" s="143">
        <v>3674</v>
      </c>
      <c r="F21" s="114">
        <f t="shared" si="0"/>
        <v>5511</v>
      </c>
      <c r="G21" s="123"/>
      <c r="H21" s="123"/>
      <c r="I21" s="125">
        <v>0.5</v>
      </c>
      <c r="J21" s="123">
        <f t="shared" si="7"/>
        <v>2755.5</v>
      </c>
      <c r="K21" s="125">
        <v>0.35</v>
      </c>
      <c r="L21" s="123">
        <f>F21*K21</f>
        <v>1928.85</v>
      </c>
      <c r="M21" s="123"/>
      <c r="N21" s="123"/>
      <c r="O21" s="123"/>
      <c r="P21" s="123"/>
      <c r="Q21" s="123"/>
      <c r="R21" s="123"/>
      <c r="S21" s="123"/>
      <c r="T21" s="123"/>
      <c r="U21" s="166">
        <f t="shared" si="5"/>
        <v>5511</v>
      </c>
      <c r="V21" s="167">
        <f t="shared" si="1"/>
        <v>15706.35</v>
      </c>
      <c r="W21" s="168">
        <f t="shared" si="2"/>
        <v>188476.2</v>
      </c>
      <c r="X21" s="182">
        <f t="shared" si="4"/>
        <v>5511</v>
      </c>
      <c r="Y21" s="183">
        <f t="shared" si="8"/>
        <v>22044</v>
      </c>
      <c r="Z21" s="183">
        <f t="shared" si="3"/>
        <v>216031.2</v>
      </c>
      <c r="AA21" s="153"/>
      <c r="AB21" s="9"/>
    </row>
    <row r="22" spans="1:37" s="1" customFormat="1" ht="12" x14ac:dyDescent="0.2">
      <c r="A22" s="101">
        <f t="shared" si="6"/>
        <v>13</v>
      </c>
      <c r="B22" s="59" t="s">
        <v>34</v>
      </c>
      <c r="C22" s="63">
        <v>4</v>
      </c>
      <c r="D22" s="56">
        <v>3</v>
      </c>
      <c r="E22" s="143">
        <v>3674</v>
      </c>
      <c r="F22" s="114">
        <f t="shared" si="0"/>
        <v>11022</v>
      </c>
      <c r="G22" s="123"/>
      <c r="H22" s="123"/>
      <c r="I22" s="125">
        <v>0.5</v>
      </c>
      <c r="J22" s="123">
        <f t="shared" si="7"/>
        <v>5511</v>
      </c>
      <c r="K22" s="125"/>
      <c r="L22" s="123"/>
      <c r="M22" s="123"/>
      <c r="N22" s="123"/>
      <c r="O22" s="123"/>
      <c r="P22" s="123"/>
      <c r="Q22" s="123"/>
      <c r="R22" s="123"/>
      <c r="S22" s="123"/>
      <c r="T22" s="123"/>
      <c r="U22" s="166">
        <f t="shared" si="5"/>
        <v>11022</v>
      </c>
      <c r="V22" s="167">
        <f t="shared" si="1"/>
        <v>27555</v>
      </c>
      <c r="W22" s="168">
        <f t="shared" si="2"/>
        <v>330660</v>
      </c>
      <c r="X22" s="182">
        <f t="shared" si="4"/>
        <v>11022</v>
      </c>
      <c r="Y22" s="183">
        <f t="shared" si="8"/>
        <v>44088</v>
      </c>
      <c r="Z22" s="183">
        <f t="shared" si="3"/>
        <v>385770</v>
      </c>
      <c r="AA22" s="153"/>
      <c r="AB22" s="9"/>
    </row>
    <row r="23" spans="1:37" s="1" customFormat="1" ht="12" x14ac:dyDescent="0.2">
      <c r="A23" s="101">
        <f t="shared" si="6"/>
        <v>14</v>
      </c>
      <c r="B23" s="59" t="s">
        <v>35</v>
      </c>
      <c r="C23" s="63">
        <v>2</v>
      </c>
      <c r="D23" s="56">
        <v>2</v>
      </c>
      <c r="E23" s="143">
        <v>3153</v>
      </c>
      <c r="F23" s="114">
        <f t="shared" si="0"/>
        <v>6306</v>
      </c>
      <c r="G23" s="123"/>
      <c r="H23" s="123"/>
      <c r="I23" s="125">
        <v>0.5</v>
      </c>
      <c r="J23" s="123">
        <f t="shared" si="7"/>
        <v>3153</v>
      </c>
      <c r="K23" s="125"/>
      <c r="L23" s="123"/>
      <c r="M23" s="123"/>
      <c r="N23" s="123"/>
      <c r="O23" s="123"/>
      <c r="P23" s="123"/>
      <c r="Q23" s="123"/>
      <c r="R23" s="123"/>
      <c r="S23" s="123"/>
      <c r="T23" s="123"/>
      <c r="U23" s="166">
        <f t="shared" si="5"/>
        <v>6306</v>
      </c>
      <c r="V23" s="167">
        <f t="shared" si="1"/>
        <v>15765</v>
      </c>
      <c r="W23" s="168">
        <f t="shared" si="2"/>
        <v>189180</v>
      </c>
      <c r="X23" s="182">
        <f t="shared" si="4"/>
        <v>6306</v>
      </c>
      <c r="Y23" s="183">
        <f t="shared" si="8"/>
        <v>25224</v>
      </c>
      <c r="Z23" s="183">
        <f t="shared" si="3"/>
        <v>220710</v>
      </c>
      <c r="AA23" s="153"/>
      <c r="AB23" s="9"/>
    </row>
    <row r="24" spans="1:37" s="1" customFormat="1" ht="12" x14ac:dyDescent="0.2">
      <c r="A24" s="101">
        <f t="shared" si="6"/>
        <v>15</v>
      </c>
      <c r="B24" s="59" t="s">
        <v>36</v>
      </c>
      <c r="C24" s="63">
        <v>2</v>
      </c>
      <c r="D24" s="56">
        <v>1</v>
      </c>
      <c r="E24" s="143">
        <v>3153</v>
      </c>
      <c r="F24" s="114">
        <f t="shared" si="0"/>
        <v>3153</v>
      </c>
      <c r="G24" s="123"/>
      <c r="H24" s="123"/>
      <c r="I24" s="125">
        <v>0.5</v>
      </c>
      <c r="J24" s="123">
        <f t="shared" si="7"/>
        <v>1576.5</v>
      </c>
      <c r="K24" s="125"/>
      <c r="L24" s="123"/>
      <c r="M24" s="123"/>
      <c r="N24" s="123"/>
      <c r="O24" s="123"/>
      <c r="P24" s="123"/>
      <c r="Q24" s="123"/>
      <c r="R24" s="123"/>
      <c r="S24" s="123"/>
      <c r="T24" s="123"/>
      <c r="U24" s="166">
        <f t="shared" si="5"/>
        <v>3153</v>
      </c>
      <c r="V24" s="167">
        <f t="shared" si="1"/>
        <v>7882.5</v>
      </c>
      <c r="W24" s="168">
        <f t="shared" si="2"/>
        <v>94590</v>
      </c>
      <c r="X24" s="182">
        <f t="shared" si="4"/>
        <v>3153</v>
      </c>
      <c r="Y24" s="183">
        <f t="shared" si="8"/>
        <v>12612</v>
      </c>
      <c r="Z24" s="183">
        <f t="shared" si="3"/>
        <v>110355</v>
      </c>
      <c r="AA24" s="153"/>
      <c r="AB24" s="9"/>
    </row>
    <row r="25" spans="1:37" s="1" customFormat="1" ht="12" x14ac:dyDescent="0.2">
      <c r="A25" s="101">
        <f t="shared" si="6"/>
        <v>16</v>
      </c>
      <c r="B25" s="59" t="s">
        <v>37</v>
      </c>
      <c r="C25" s="63">
        <v>9</v>
      </c>
      <c r="D25" s="56">
        <v>1</v>
      </c>
      <c r="E25" s="143">
        <v>5005</v>
      </c>
      <c r="F25" s="114">
        <f t="shared" si="0"/>
        <v>5005</v>
      </c>
      <c r="G25" s="123"/>
      <c r="H25" s="123"/>
      <c r="I25" s="125">
        <v>0.5</v>
      </c>
      <c r="J25" s="123">
        <f t="shared" si="7"/>
        <v>2502.5</v>
      </c>
      <c r="K25" s="125"/>
      <c r="L25" s="123"/>
      <c r="M25" s="123"/>
      <c r="N25" s="123"/>
      <c r="O25" s="123"/>
      <c r="P25" s="123"/>
      <c r="Q25" s="123"/>
      <c r="R25" s="123"/>
      <c r="S25" s="123"/>
      <c r="T25" s="123"/>
      <c r="U25" s="166">
        <f t="shared" si="5"/>
        <v>5005</v>
      </c>
      <c r="V25" s="167">
        <f t="shared" si="1"/>
        <v>12512.5</v>
      </c>
      <c r="W25" s="168">
        <f t="shared" si="2"/>
        <v>150150</v>
      </c>
      <c r="X25" s="182">
        <f t="shared" si="4"/>
        <v>5005</v>
      </c>
      <c r="Y25" s="183">
        <f t="shared" si="8"/>
        <v>20020</v>
      </c>
      <c r="Z25" s="183">
        <f t="shared" si="3"/>
        <v>175175</v>
      </c>
      <c r="AA25" s="153"/>
      <c r="AB25" s="9"/>
    </row>
    <row r="26" spans="1:37" s="1" customFormat="1" ht="12" x14ac:dyDescent="0.2">
      <c r="A26" s="101">
        <f t="shared" si="6"/>
        <v>17</v>
      </c>
      <c r="B26" s="59" t="s">
        <v>70</v>
      </c>
      <c r="C26" s="63">
        <v>9</v>
      </c>
      <c r="D26" s="56">
        <v>1</v>
      </c>
      <c r="E26" s="143">
        <v>5005</v>
      </c>
      <c r="F26" s="114">
        <f t="shared" si="0"/>
        <v>5005</v>
      </c>
      <c r="G26" s="123"/>
      <c r="H26" s="123"/>
      <c r="I26" s="125">
        <v>0.5</v>
      </c>
      <c r="J26" s="123">
        <f t="shared" si="7"/>
        <v>2502.5</v>
      </c>
      <c r="K26" s="125"/>
      <c r="L26" s="123"/>
      <c r="M26" s="123"/>
      <c r="N26" s="123"/>
      <c r="O26" s="123"/>
      <c r="P26" s="123"/>
      <c r="Q26" s="123"/>
      <c r="R26" s="123"/>
      <c r="S26" s="123"/>
      <c r="T26" s="123"/>
      <c r="U26" s="166">
        <f t="shared" si="5"/>
        <v>5005</v>
      </c>
      <c r="V26" s="167">
        <f t="shared" si="1"/>
        <v>12512.5</v>
      </c>
      <c r="W26" s="168">
        <f t="shared" si="2"/>
        <v>150150</v>
      </c>
      <c r="X26" s="182">
        <f t="shared" si="4"/>
        <v>5005</v>
      </c>
      <c r="Y26" s="183">
        <f t="shared" si="8"/>
        <v>20020</v>
      </c>
      <c r="Z26" s="183">
        <f t="shared" si="3"/>
        <v>175175</v>
      </c>
      <c r="AA26" s="153"/>
      <c r="AB26" s="9"/>
    </row>
    <row r="27" spans="1:37" s="1" customFormat="1" ht="12" x14ac:dyDescent="0.2">
      <c r="A27" s="101">
        <f t="shared" si="6"/>
        <v>18</v>
      </c>
      <c r="B27" s="59" t="s">
        <v>38</v>
      </c>
      <c r="C27" s="63">
        <v>2</v>
      </c>
      <c r="D27" s="56">
        <v>2</v>
      </c>
      <c r="E27" s="143">
        <v>3153</v>
      </c>
      <c r="F27" s="114">
        <f t="shared" si="0"/>
        <v>6306</v>
      </c>
      <c r="G27" s="123"/>
      <c r="H27" s="123"/>
      <c r="I27" s="125">
        <v>0.5</v>
      </c>
      <c r="J27" s="123">
        <f t="shared" si="7"/>
        <v>3153</v>
      </c>
      <c r="K27" s="125"/>
      <c r="L27" s="123"/>
      <c r="M27" s="123"/>
      <c r="N27" s="123"/>
      <c r="O27" s="123"/>
      <c r="P27" s="123"/>
      <c r="Q27" s="123"/>
      <c r="R27" s="123"/>
      <c r="S27" s="123"/>
      <c r="T27" s="123"/>
      <c r="U27" s="166">
        <f t="shared" si="5"/>
        <v>6306</v>
      </c>
      <c r="V27" s="167">
        <f t="shared" si="1"/>
        <v>15765</v>
      </c>
      <c r="W27" s="168">
        <f t="shared" si="2"/>
        <v>189180</v>
      </c>
      <c r="X27" s="182">
        <f t="shared" si="4"/>
        <v>6306</v>
      </c>
      <c r="Y27" s="183">
        <f t="shared" si="8"/>
        <v>25224</v>
      </c>
      <c r="Z27" s="183">
        <f t="shared" si="3"/>
        <v>220710</v>
      </c>
      <c r="AA27" s="153"/>
      <c r="AB27" s="9"/>
    </row>
    <row r="28" spans="1:37" s="1" customFormat="1" ht="12" x14ac:dyDescent="0.2">
      <c r="A28" s="101">
        <f t="shared" si="6"/>
        <v>19</v>
      </c>
      <c r="B28" s="58" t="s">
        <v>65</v>
      </c>
      <c r="C28" s="64">
        <v>1</v>
      </c>
      <c r="D28" s="56">
        <v>4</v>
      </c>
      <c r="E28" s="145">
        <v>2893</v>
      </c>
      <c r="F28" s="114">
        <f t="shared" si="0"/>
        <v>11572</v>
      </c>
      <c r="G28" s="127"/>
      <c r="H28" s="127"/>
      <c r="I28" s="125">
        <v>0.5</v>
      </c>
      <c r="J28" s="123">
        <f t="shared" si="7"/>
        <v>5786</v>
      </c>
      <c r="K28" s="129"/>
      <c r="L28" s="127"/>
      <c r="M28" s="127"/>
      <c r="N28" s="127"/>
      <c r="O28" s="127"/>
      <c r="P28" s="127"/>
      <c r="Q28" s="127"/>
      <c r="R28" s="127"/>
      <c r="S28" s="127"/>
      <c r="T28" s="127"/>
      <c r="U28" s="166">
        <f t="shared" si="5"/>
        <v>11572</v>
      </c>
      <c r="V28" s="167">
        <f t="shared" si="1"/>
        <v>28930</v>
      </c>
      <c r="W28" s="168">
        <f t="shared" si="2"/>
        <v>347160</v>
      </c>
      <c r="X28" s="182">
        <f t="shared" si="4"/>
        <v>11572</v>
      </c>
      <c r="Y28" s="183">
        <f>F28*6</f>
        <v>69432</v>
      </c>
      <c r="Z28" s="183">
        <f t="shared" si="3"/>
        <v>428164</v>
      </c>
      <c r="AA28" s="153"/>
      <c r="AB28" s="9"/>
    </row>
    <row r="29" spans="1:37" s="1" customFormat="1" thickBot="1" x14ac:dyDescent="0.25">
      <c r="A29" s="101">
        <f t="shared" si="6"/>
        <v>20</v>
      </c>
      <c r="B29" s="95" t="s">
        <v>54</v>
      </c>
      <c r="C29" s="96">
        <v>5</v>
      </c>
      <c r="D29" s="163">
        <v>4</v>
      </c>
      <c r="E29" s="145">
        <v>3934</v>
      </c>
      <c r="F29" s="114">
        <f t="shared" si="0"/>
        <v>15736</v>
      </c>
      <c r="G29" s="127"/>
      <c r="H29" s="127"/>
      <c r="I29" s="129">
        <v>0.5</v>
      </c>
      <c r="J29" s="127">
        <f>F29*0.5</f>
        <v>7868</v>
      </c>
      <c r="K29" s="129"/>
      <c r="L29" s="127"/>
      <c r="M29" s="125">
        <v>0.25</v>
      </c>
      <c r="N29" s="123">
        <f>F29*M29</f>
        <v>3934</v>
      </c>
      <c r="O29" s="127"/>
      <c r="P29" s="127"/>
      <c r="Q29" s="127"/>
      <c r="R29" s="127"/>
      <c r="S29" s="127"/>
      <c r="T29" s="127"/>
      <c r="U29" s="166">
        <f>F29</f>
        <v>15736</v>
      </c>
      <c r="V29" s="167">
        <f t="shared" si="1"/>
        <v>43274</v>
      </c>
      <c r="W29" s="168">
        <f>V29*12</f>
        <v>519288</v>
      </c>
      <c r="X29" s="169">
        <f t="shared" si="4"/>
        <v>15736</v>
      </c>
      <c r="Y29" s="170">
        <f>F29*12</f>
        <v>188832</v>
      </c>
      <c r="Z29" s="170">
        <f t="shared" si="3"/>
        <v>723856</v>
      </c>
      <c r="AA29" s="153"/>
      <c r="AB29" s="9"/>
    </row>
    <row r="30" spans="1:37" ht="17.25" customHeight="1" thickBot="1" x14ac:dyDescent="0.25">
      <c r="A30" s="97"/>
      <c r="B30" s="98" t="s">
        <v>5</v>
      </c>
      <c r="C30" s="99"/>
      <c r="D30" s="100">
        <f>SUM(D9:D29)</f>
        <v>46.5</v>
      </c>
      <c r="E30" s="100"/>
      <c r="F30" s="172">
        <f>SUM(F9:F29)</f>
        <v>169100</v>
      </c>
      <c r="G30" s="172"/>
      <c r="H30" s="172">
        <f t="shared" ref="H30:U30" si="9">SUM(H9:H29)</f>
        <v>3796</v>
      </c>
      <c r="I30" s="172"/>
      <c r="J30" s="172">
        <f t="shared" si="9"/>
        <v>79805</v>
      </c>
      <c r="K30" s="172"/>
      <c r="L30" s="172">
        <f>SUM(L9:L29)</f>
        <v>6252.4</v>
      </c>
      <c r="M30" s="172"/>
      <c r="N30" s="172">
        <f t="shared" ref="N30" si="10">SUM(N9:N29)</f>
        <v>3934</v>
      </c>
      <c r="O30" s="172"/>
      <c r="P30" s="172">
        <f t="shared" si="9"/>
        <v>4745</v>
      </c>
      <c r="Q30" s="172"/>
      <c r="R30" s="172">
        <f t="shared" si="9"/>
        <v>711.75</v>
      </c>
      <c r="S30" s="172"/>
      <c r="T30" s="172">
        <f t="shared" si="9"/>
        <v>4414.2</v>
      </c>
      <c r="U30" s="172">
        <f t="shared" si="9"/>
        <v>159943.5</v>
      </c>
      <c r="V30" s="173">
        <f>SUM(V9:V29)</f>
        <v>432701.85</v>
      </c>
      <c r="W30" s="173">
        <f>SUM(W9:W29)</f>
        <v>5192422.2</v>
      </c>
      <c r="X30" s="173">
        <f>SUM(X9:X29)</f>
        <v>169100</v>
      </c>
      <c r="Y30" s="173">
        <f>SUM(Y9:Y29)</f>
        <v>843477.8</v>
      </c>
      <c r="Z30" s="173">
        <f>SUM(Z9:Z29)</f>
        <v>6205000</v>
      </c>
    </row>
    <row r="31" spans="1:37" x14ac:dyDescent="0.2">
      <c r="H31" s="240"/>
      <c r="I31" s="240"/>
      <c r="J31" s="241"/>
      <c r="K31" s="70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62"/>
      <c r="W31" s="72"/>
      <c r="X31" s="140" t="s">
        <v>62</v>
      </c>
      <c r="Y31" s="140"/>
      <c r="Z31" s="77">
        <v>1341200</v>
      </c>
    </row>
    <row r="32" spans="1:37" ht="14.25" customHeight="1" x14ac:dyDescent="0.2">
      <c r="A32" s="18"/>
      <c r="B32" s="30"/>
      <c r="C32" s="19"/>
      <c r="D32" s="19"/>
      <c r="E32" s="5"/>
      <c r="F32" s="5"/>
      <c r="G32" s="5"/>
      <c r="H32" s="46"/>
      <c r="I32" s="67"/>
      <c r="J32" s="5"/>
      <c r="K32" s="67"/>
      <c r="L32" s="5"/>
      <c r="M32" s="5"/>
      <c r="N32" s="5"/>
      <c r="O32" s="5"/>
      <c r="P32" s="5"/>
      <c r="Q32" s="5"/>
      <c r="R32" s="5"/>
      <c r="S32" s="5"/>
      <c r="T32" s="5"/>
      <c r="U32" s="5"/>
      <c r="W32" s="72"/>
      <c r="X32" s="1" t="s">
        <v>63</v>
      </c>
      <c r="Y32" s="1"/>
      <c r="Z32" s="77">
        <f>Z30+Z31</f>
        <v>7546200</v>
      </c>
      <c r="AD32" s="2"/>
      <c r="AE32" s="2"/>
      <c r="AF32" s="2"/>
      <c r="AG32" s="2"/>
      <c r="AH32" s="2"/>
      <c r="AI32" s="2"/>
      <c r="AJ32" s="2"/>
      <c r="AK32" s="2"/>
    </row>
    <row r="33" spans="2:36" ht="24.75" customHeight="1" x14ac:dyDescent="0.2">
      <c r="B33" s="242"/>
      <c r="C33" s="242"/>
      <c r="D33" s="242"/>
      <c r="E33" s="5"/>
      <c r="F33" s="5"/>
      <c r="G33" s="5"/>
      <c r="H33" s="47"/>
      <c r="I33" s="68"/>
      <c r="J33" s="5"/>
      <c r="K33" s="67"/>
      <c r="L33" s="5"/>
      <c r="M33" s="5"/>
      <c r="N33" s="5"/>
      <c r="O33" s="5"/>
      <c r="P33" s="5"/>
      <c r="Q33" s="5"/>
      <c r="R33" s="5"/>
      <c r="S33" s="5"/>
      <c r="T33" s="5"/>
      <c r="U33" s="5"/>
      <c r="Z33" s="48"/>
      <c r="AC33" s="2"/>
      <c r="AD33" s="2"/>
      <c r="AE33" s="2"/>
      <c r="AF33" s="2"/>
      <c r="AG33" s="2"/>
      <c r="AH33" s="2"/>
      <c r="AI33" s="2"/>
      <c r="AJ33" s="2"/>
    </row>
    <row r="34" spans="2:36" x14ac:dyDescent="0.2">
      <c r="V34" s="62"/>
    </row>
    <row r="35" spans="2:36" x14ac:dyDescent="0.2">
      <c r="B35" s="248" t="s">
        <v>4</v>
      </c>
      <c r="C35" s="248"/>
      <c r="D35" s="179"/>
      <c r="E35" s="175"/>
      <c r="F35" s="175"/>
      <c r="G35" s="175"/>
      <c r="H35" s="47" t="s">
        <v>10</v>
      </c>
      <c r="I35" s="68"/>
      <c r="J35" s="175"/>
      <c r="K35" s="71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W35" s="61"/>
    </row>
    <row r="36" spans="2:36" x14ac:dyDescent="0.2">
      <c r="V36" s="62"/>
    </row>
    <row r="37" spans="2:36" x14ac:dyDescent="0.2">
      <c r="V37" s="62"/>
    </row>
    <row r="38" spans="2:36" x14ac:dyDescent="0.2">
      <c r="V38" s="62"/>
    </row>
    <row r="39" spans="2:36" x14ac:dyDescent="0.2">
      <c r="V39" s="62"/>
    </row>
    <row r="40" spans="2:36" x14ac:dyDescent="0.2">
      <c r="V40" s="62"/>
    </row>
    <row r="41" spans="2:36" x14ac:dyDescent="0.2">
      <c r="V41" s="62"/>
    </row>
    <row r="42" spans="2:36" x14ac:dyDescent="0.2">
      <c r="V42" s="62"/>
    </row>
    <row r="43" spans="2:36" x14ac:dyDescent="0.2">
      <c r="V43" s="62"/>
    </row>
    <row r="44" spans="2:36" x14ac:dyDescent="0.2">
      <c r="V44" s="62"/>
    </row>
    <row r="45" spans="2:36" x14ac:dyDescent="0.2">
      <c r="V45" s="62"/>
    </row>
    <row r="46" spans="2:36" x14ac:dyDescent="0.2">
      <c r="V46" s="62"/>
    </row>
  </sheetData>
  <mergeCells count="24">
    <mergeCell ref="B35:C35"/>
    <mergeCell ref="Y6:Y7"/>
    <mergeCell ref="V6:V7"/>
    <mergeCell ref="W6:W7"/>
    <mergeCell ref="X6:X7"/>
    <mergeCell ref="H31:J31"/>
    <mergeCell ref="B33:D33"/>
    <mergeCell ref="K6:L6"/>
    <mergeCell ref="M6:N6"/>
    <mergeCell ref="O6:P6"/>
    <mergeCell ref="V3:Y3"/>
    <mergeCell ref="A4:AA4"/>
    <mergeCell ref="A6:A7"/>
    <mergeCell ref="B6:B7"/>
    <mergeCell ref="C6:C7"/>
    <mergeCell ref="D6:D7"/>
    <mergeCell ref="E6:E7"/>
    <mergeCell ref="F6:F7"/>
    <mergeCell ref="G6:H6"/>
    <mergeCell ref="I6:J6"/>
    <mergeCell ref="Z6:Z7"/>
    <mergeCell ref="Q6:R6"/>
    <mergeCell ref="S6:T6"/>
    <mergeCell ref="U6:U7"/>
  </mergeCells>
  <pageMargins left="0.59055118110236227" right="0.23622047244094491" top="0.19685039370078741" bottom="0.19685039370078741" header="0.15748031496062992" footer="0.27559055118110237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педперсонал 1-8</vt:lpstr>
      <vt:lpstr>педперсонал 9-12</vt:lpstr>
      <vt:lpstr>техперсонал 1-12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2022-08-18T13:24:20Z</cp:lastPrinted>
  <dcterms:created xsi:type="dcterms:W3CDTF">2011-12-27T19:33:56Z</dcterms:created>
  <dcterms:modified xsi:type="dcterms:W3CDTF">2022-08-18T13:26:07Z</dcterms:modified>
</cp:coreProperties>
</file>