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ОЇ ДОКУМЕНТИ\СЕССИИ\РІШЕННЯ СЕСІЙ VІІІ СКЛИКАННЯ\21 сесія__12.08.22\НА ПЕЧАТЬ\"/>
    </mc:Choice>
  </mc:AlternateContent>
  <bookViews>
    <workbookView xWindow="0" yWindow="0" windowWidth="20490" windowHeight="7155" activeTab="2"/>
  </bookViews>
  <sheets>
    <sheet name="педперсонал 1-8" sheetId="16" r:id="rId1"/>
    <sheet name="педперсонал  9-12" sheetId="19" r:id="rId2"/>
    <sheet name="техперсонал" sheetId="18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8" l="1"/>
  <c r="AD19" i="16"/>
  <c r="AD19" i="19"/>
  <c r="AC8" i="19"/>
  <c r="AC14" i="19"/>
  <c r="AC15" i="19"/>
  <c r="AC16" i="19"/>
  <c r="AC13" i="19"/>
  <c r="AC12" i="19"/>
  <c r="AC11" i="19"/>
  <c r="AC10" i="19"/>
  <c r="AC17" i="19"/>
  <c r="AC9" i="19"/>
  <c r="Z9" i="19"/>
  <c r="Z10" i="19"/>
  <c r="Z11" i="19"/>
  <c r="Z12" i="19"/>
  <c r="Z13" i="19"/>
  <c r="Z14" i="19"/>
  <c r="Z15" i="19"/>
  <c r="Z16" i="19"/>
  <c r="Z17" i="19"/>
  <c r="Z8" i="19"/>
  <c r="AC8" i="16"/>
  <c r="AC16" i="16"/>
  <c r="AC15" i="16"/>
  <c r="AC14" i="16"/>
  <c r="AC13" i="16"/>
  <c r="AC12" i="16"/>
  <c r="Z9" i="16"/>
  <c r="Z10" i="16"/>
  <c r="Z11" i="16"/>
  <c r="Z12" i="16"/>
  <c r="Z13" i="16"/>
  <c r="Z14" i="16"/>
  <c r="Z15" i="16"/>
  <c r="Z16" i="16"/>
  <c r="Z17" i="16"/>
  <c r="Z8" i="16"/>
  <c r="X18" i="19" l="1"/>
  <c r="G18" i="19"/>
  <c r="D18" i="19"/>
  <c r="E17" i="19"/>
  <c r="F17" i="19" s="1"/>
  <c r="H17" i="19" s="1"/>
  <c r="E16" i="19"/>
  <c r="F16" i="19" s="1"/>
  <c r="H16" i="19" s="1"/>
  <c r="E15" i="19"/>
  <c r="F15" i="19" s="1"/>
  <c r="E14" i="19"/>
  <c r="F14" i="19" s="1"/>
  <c r="E13" i="19"/>
  <c r="F13" i="19" s="1"/>
  <c r="F12" i="19"/>
  <c r="R12" i="19" s="1"/>
  <c r="E12" i="19"/>
  <c r="A12" i="19"/>
  <c r="A13" i="19" s="1"/>
  <c r="A14" i="19" s="1"/>
  <c r="A15" i="19" s="1"/>
  <c r="A16" i="19" s="1"/>
  <c r="A17" i="19" s="1"/>
  <c r="E11" i="19"/>
  <c r="F11" i="19" s="1"/>
  <c r="F10" i="19"/>
  <c r="H10" i="19" s="1"/>
  <c r="E10" i="19"/>
  <c r="F9" i="19"/>
  <c r="H9" i="19" s="1"/>
  <c r="E9" i="19"/>
  <c r="F8" i="19"/>
  <c r="H8" i="19" s="1"/>
  <c r="E8" i="19"/>
  <c r="AA17" i="19" l="1"/>
  <c r="J17" i="19"/>
  <c r="V17" i="19"/>
  <c r="Y17" i="19" s="1"/>
  <c r="R14" i="19"/>
  <c r="P14" i="19"/>
  <c r="H14" i="19"/>
  <c r="H13" i="19"/>
  <c r="R13" i="19"/>
  <c r="P13" i="19"/>
  <c r="V9" i="19"/>
  <c r="AA9" i="19"/>
  <c r="J9" i="19"/>
  <c r="R15" i="19"/>
  <c r="H15" i="19"/>
  <c r="P15" i="19"/>
  <c r="N15" i="19"/>
  <c r="H11" i="19"/>
  <c r="P11" i="19"/>
  <c r="V8" i="19"/>
  <c r="AA8" i="19"/>
  <c r="L8" i="19"/>
  <c r="L18" i="19" s="1"/>
  <c r="J8" i="19"/>
  <c r="V10" i="19"/>
  <c r="AA10" i="19"/>
  <c r="J10" i="19"/>
  <c r="Y10" i="19" s="1"/>
  <c r="R18" i="19"/>
  <c r="AA16" i="19"/>
  <c r="J16" i="19"/>
  <c r="Y16" i="19"/>
  <c r="V16" i="19"/>
  <c r="E18" i="19"/>
  <c r="N12" i="19"/>
  <c r="N18" i="19" s="1"/>
  <c r="F18" i="19"/>
  <c r="P12" i="19"/>
  <c r="H12" i="19"/>
  <c r="Y9" i="19" l="1"/>
  <c r="AD9" i="19" s="1"/>
  <c r="J11" i="19"/>
  <c r="V11" i="19"/>
  <c r="V18" i="19" s="1"/>
  <c r="AA11" i="19"/>
  <c r="H18" i="19"/>
  <c r="J13" i="19"/>
  <c r="Y13" i="19" s="1"/>
  <c r="V13" i="19"/>
  <c r="AA13" i="19"/>
  <c r="Y8" i="19"/>
  <c r="AA12" i="19"/>
  <c r="AC18" i="19"/>
  <c r="V12" i="19"/>
  <c r="J12" i="19"/>
  <c r="AD10" i="19"/>
  <c r="AD16" i="19"/>
  <c r="AB18" i="19"/>
  <c r="P18" i="19"/>
  <c r="AA15" i="19"/>
  <c r="T15" i="19"/>
  <c r="T18" i="19" s="1"/>
  <c r="J15" i="19"/>
  <c r="Y15" i="19" s="1"/>
  <c r="V15" i="19"/>
  <c r="AA14" i="19"/>
  <c r="Y14" i="19"/>
  <c r="J14" i="19"/>
  <c r="V14" i="19"/>
  <c r="AD17" i="19"/>
  <c r="F19" i="18"/>
  <c r="F20" i="18"/>
  <c r="F18" i="18"/>
  <c r="F17" i="18"/>
  <c r="A18" i="18"/>
  <c r="A19" i="18" s="1"/>
  <c r="A20" i="18" s="1"/>
  <c r="F15" i="18"/>
  <c r="F13" i="18"/>
  <c r="F12" i="18"/>
  <c r="F11" i="18"/>
  <c r="F10" i="18"/>
  <c r="A10" i="18"/>
  <c r="A11" i="18" s="1"/>
  <c r="A12" i="18" s="1"/>
  <c r="A13" i="18" s="1"/>
  <c r="A14" i="18" s="1"/>
  <c r="A15" i="18" s="1"/>
  <c r="F9" i="18"/>
  <c r="F14" i="18"/>
  <c r="Y12" i="19" l="1"/>
  <c r="Y11" i="19"/>
  <c r="J18" i="19"/>
  <c r="AD12" i="19"/>
  <c r="AD15" i="19"/>
  <c r="Y18" i="19"/>
  <c r="AD14" i="19"/>
  <c r="AD13" i="19"/>
  <c r="AD11" i="19"/>
  <c r="AA18" i="19"/>
  <c r="J20" i="18"/>
  <c r="Z20" i="18"/>
  <c r="Z14" i="18"/>
  <c r="W19" i="18"/>
  <c r="Z19" i="18"/>
  <c r="W15" i="18"/>
  <c r="Z15" i="18"/>
  <c r="W11" i="18"/>
  <c r="Z11" i="18"/>
  <c r="W9" i="18"/>
  <c r="Z9" i="18"/>
  <c r="W12" i="18"/>
  <c r="Z12" i="18"/>
  <c r="W17" i="18"/>
  <c r="Z17" i="18"/>
  <c r="R17" i="18"/>
  <c r="R24" i="18" s="1"/>
  <c r="W10" i="18"/>
  <c r="Z10" i="18"/>
  <c r="W13" i="18"/>
  <c r="Z13" i="18"/>
  <c r="W18" i="18"/>
  <c r="Z18" i="18"/>
  <c r="T17" i="18"/>
  <c r="T24" i="18" s="1"/>
  <c r="V20" i="18"/>
  <c r="W20" i="18"/>
  <c r="X20" i="18" s="1"/>
  <c r="J19" i="18"/>
  <c r="X19" i="18" s="1"/>
  <c r="Y19" i="18" s="1"/>
  <c r="J18" i="18"/>
  <c r="X18" i="18" s="1"/>
  <c r="Y18" i="18" s="1"/>
  <c r="J17" i="18"/>
  <c r="J15" i="18"/>
  <c r="X15" i="18" s="1"/>
  <c r="Y15" i="18" s="1"/>
  <c r="H13" i="18"/>
  <c r="J13" i="18"/>
  <c r="J12" i="18"/>
  <c r="X12" i="18" s="1"/>
  <c r="Y12" i="18" s="1"/>
  <c r="J10" i="18"/>
  <c r="X10" i="18" s="1"/>
  <c r="Y10" i="18" s="1"/>
  <c r="J11" i="18"/>
  <c r="J9" i="18"/>
  <c r="X9" i="18" s="1"/>
  <c r="W14" i="18"/>
  <c r="N14" i="18"/>
  <c r="H14" i="18"/>
  <c r="P14" i="18"/>
  <c r="Z18" i="19" l="1"/>
  <c r="AD8" i="19"/>
  <c r="AD18" i="19" s="1"/>
  <c r="Y20" i="18"/>
  <c r="AB20" i="18" s="1"/>
  <c r="Y9" i="18"/>
  <c r="AB9" i="18" s="1"/>
  <c r="X11" i="18"/>
  <c r="Y11" i="18" s="1"/>
  <c r="X17" i="18"/>
  <c r="Y17" i="18" s="1"/>
  <c r="AB10" i="18"/>
  <c r="X13" i="18"/>
  <c r="AB18" i="18"/>
  <c r="AB17" i="18"/>
  <c r="AB19" i="18"/>
  <c r="AB11" i="18"/>
  <c r="AB12" i="18"/>
  <c r="AB15" i="18"/>
  <c r="X14" i="18"/>
  <c r="A21" i="18"/>
  <c r="A22" i="18" s="1"/>
  <c r="A12" i="16"/>
  <c r="A13" i="16" s="1"/>
  <c r="A14" i="16" s="1"/>
  <c r="A15" i="16" s="1"/>
  <c r="A16" i="16" s="1"/>
  <c r="A17" i="16" s="1"/>
  <c r="AD20" i="19" l="1"/>
  <c r="Y14" i="18"/>
  <c r="AB14" i="18" s="1"/>
  <c r="Y13" i="18"/>
  <c r="AB13" i="18" s="1"/>
  <c r="D24" i="18"/>
  <c r="F22" i="18"/>
  <c r="F21" i="18"/>
  <c r="Z21" i="18" l="1"/>
  <c r="Z22" i="18"/>
  <c r="F24" i="18"/>
  <c r="W21" i="18"/>
  <c r="W22" i="18"/>
  <c r="J21" i="18"/>
  <c r="N24" i="18"/>
  <c r="P24" i="18"/>
  <c r="V24" i="18"/>
  <c r="L21" i="18"/>
  <c r="L24" i="18" s="1"/>
  <c r="J22" i="18"/>
  <c r="Z24" i="18" l="1"/>
  <c r="H24" i="18"/>
  <c r="J24" i="18"/>
  <c r="X22" i="18"/>
  <c r="X21" i="18"/>
  <c r="Y21" i="18" s="1"/>
  <c r="W24" i="18"/>
  <c r="AA24" i="18"/>
  <c r="Y22" i="18" l="1"/>
  <c r="AB22" i="18" s="1"/>
  <c r="X24" i="18"/>
  <c r="AB21" i="18"/>
  <c r="Y24" i="18" l="1"/>
  <c r="AB24" i="18" l="1"/>
  <c r="AB25" i="18" s="1"/>
  <c r="AB26" i="18" s="1"/>
  <c r="E16" i="16" l="1"/>
  <c r="F16" i="16" s="1"/>
  <c r="H16" i="16" s="1"/>
  <c r="AB16" i="16" l="1"/>
  <c r="V16" i="16"/>
  <c r="J16" i="16"/>
  <c r="Y16" i="16" l="1"/>
  <c r="AD16" i="16" l="1"/>
  <c r="D18" i="16"/>
  <c r="E12" i="16"/>
  <c r="F12" i="16" s="1"/>
  <c r="R12" i="16" s="1"/>
  <c r="E13" i="16"/>
  <c r="F13" i="16" s="1"/>
  <c r="E14" i="16"/>
  <c r="F14" i="16" s="1"/>
  <c r="E15" i="16"/>
  <c r="F15" i="16" s="1"/>
  <c r="E17" i="16"/>
  <c r="F17" i="16" s="1"/>
  <c r="H17" i="16" s="1"/>
  <c r="E9" i="16"/>
  <c r="F9" i="16" s="1"/>
  <c r="H9" i="16" s="1"/>
  <c r="E10" i="16"/>
  <c r="F10" i="16" s="1"/>
  <c r="H10" i="16" s="1"/>
  <c r="E11" i="16"/>
  <c r="F11" i="16" s="1"/>
  <c r="P11" i="16" s="1"/>
  <c r="E8" i="16"/>
  <c r="AB17" i="16" l="1"/>
  <c r="AB9" i="16"/>
  <c r="AB10" i="16"/>
  <c r="H13" i="16"/>
  <c r="P13" i="16"/>
  <c r="R13" i="16"/>
  <c r="J17" i="16"/>
  <c r="H12" i="16"/>
  <c r="N12" i="16"/>
  <c r="P12" i="16"/>
  <c r="H11" i="16"/>
  <c r="N15" i="16"/>
  <c r="P15" i="16"/>
  <c r="R15" i="16"/>
  <c r="H14" i="16"/>
  <c r="P14" i="16"/>
  <c r="R14" i="16"/>
  <c r="H15" i="16"/>
  <c r="E18" i="16"/>
  <c r="L9" i="16"/>
  <c r="V9" i="16"/>
  <c r="J9" i="16"/>
  <c r="V11" i="16"/>
  <c r="J11" i="16"/>
  <c r="V10" i="16"/>
  <c r="J10" i="16"/>
  <c r="V17" i="16"/>
  <c r="V14" i="16"/>
  <c r="J14" i="16"/>
  <c r="J12" i="16"/>
  <c r="F8" i="16"/>
  <c r="H8" i="16" s="1"/>
  <c r="AB12" i="16" l="1"/>
  <c r="AB13" i="16"/>
  <c r="AB8" i="16"/>
  <c r="AB14" i="16"/>
  <c r="AB11" i="16"/>
  <c r="AB15" i="16"/>
  <c r="J13" i="16"/>
  <c r="V13" i="16"/>
  <c r="V12" i="16"/>
  <c r="L8" i="16"/>
  <c r="Y9" i="16"/>
  <c r="Y17" i="16"/>
  <c r="Y10" i="16"/>
  <c r="Y11" i="16"/>
  <c r="V15" i="16"/>
  <c r="J15" i="16"/>
  <c r="AC18" i="16"/>
  <c r="F18" i="16"/>
  <c r="AB18" i="16" l="1"/>
  <c r="AD11" i="16"/>
  <c r="AD10" i="16"/>
  <c r="AD9" i="16"/>
  <c r="AD17" i="16"/>
  <c r="L18" i="16"/>
  <c r="V8" i="16"/>
  <c r="V18" i="16" s="1"/>
  <c r="J8" i="16"/>
  <c r="AA18" i="16" l="1"/>
  <c r="J18" i="16"/>
  <c r="Y8" i="16"/>
  <c r="X18" i="16"/>
  <c r="N18" i="16"/>
  <c r="G18" i="16"/>
  <c r="Y13" i="16"/>
  <c r="T15" i="16"/>
  <c r="T18" i="16" s="1"/>
  <c r="AD8" i="16" l="1"/>
  <c r="AD13" i="16"/>
  <c r="Y12" i="16"/>
  <c r="Y14" i="16"/>
  <c r="Y15" i="16"/>
  <c r="P18" i="16"/>
  <c r="R18" i="16"/>
  <c r="H18" i="16"/>
  <c r="Y18" i="16" l="1"/>
  <c r="AD15" i="16"/>
  <c r="AD12" i="16"/>
  <c r="AD14" i="16"/>
  <c r="Z18" i="16" l="1"/>
  <c r="AD18" i="16" l="1"/>
  <c r="AD20" i="16" l="1"/>
</calcChain>
</file>

<file path=xl/comments1.xml><?xml version="1.0" encoding="utf-8"?>
<comments xmlns="http://schemas.openxmlformats.org/spreadsheetml/2006/main">
  <authors>
    <author>admin</author>
    <author>User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95%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 чол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1,2ст або 21год чол 11
 розр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
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9 чол
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
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 ч</t>
        </r>
      </text>
    </comment>
    <comment ref="R14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ч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5 чол 14 розр</t>
        </r>
      </text>
    </comment>
    <comment ref="R15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 ч
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User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95%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 чол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1,2ст або 21год чол 11
 розр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
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9 чол
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
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 ч</t>
        </r>
      </text>
    </comment>
    <comment ref="R14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 ч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5 чол 14 розр</t>
        </r>
      </text>
    </comment>
    <comment ref="R15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 ч
</t>
        </r>
      </text>
    </comment>
  </commentList>
</comments>
</file>

<file path=xl/sharedStrings.xml><?xml version="1.0" encoding="utf-8"?>
<sst xmlns="http://schemas.openxmlformats.org/spreadsheetml/2006/main" count="173" uniqueCount="78">
  <si>
    <t>%</t>
  </si>
  <si>
    <t xml:space="preserve"> сума</t>
  </si>
  <si>
    <t>сума</t>
  </si>
  <si>
    <t>РОЗРЯД</t>
  </si>
  <si>
    <t>Секретар селищної ради</t>
  </si>
  <si>
    <t>Всього:</t>
  </si>
  <si>
    <t>Посадовий оклад з урахуванням штатних одиниць</t>
  </si>
  <si>
    <t>Посадовий оклад (тарифна ставка)</t>
  </si>
  <si>
    <t>Назва структурного підрозділу та посад</t>
  </si>
  <si>
    <t>№ з/п</t>
  </si>
  <si>
    <t>В.В. Щур</t>
  </si>
  <si>
    <t>Адміністративно-педагогічний персонал:</t>
  </si>
  <si>
    <t>Педагог -організатор</t>
  </si>
  <si>
    <t>Практичний психолог</t>
  </si>
  <si>
    <t>Завідувач бібліотекою</t>
  </si>
  <si>
    <t>Вчитель</t>
  </si>
  <si>
    <t>Додаткова оплата  за перевірку зошитів</t>
  </si>
  <si>
    <t>Доплата а за класне керівництво</t>
  </si>
  <si>
    <t>Спеціалісти:</t>
  </si>
  <si>
    <t>Оклад</t>
  </si>
  <si>
    <t>Прибиральниця служб.приміщень</t>
  </si>
  <si>
    <t>кількість ставок</t>
  </si>
  <si>
    <t>Сторож</t>
  </si>
  <si>
    <t>Оклад з урахуванням кількості ставок</t>
  </si>
  <si>
    <t>Двірник</t>
  </si>
  <si>
    <t>Надбавка за вислугу років</t>
  </si>
  <si>
    <t xml:space="preserve">Надбавка за             роботу в нічний час </t>
  </si>
  <si>
    <t>ФОП за 1 місяць</t>
  </si>
  <si>
    <t>ФОП  за місяць</t>
  </si>
  <si>
    <t xml:space="preserve">Доплата за використання дез. засобів </t>
  </si>
  <si>
    <t>Додаткова оплата за завідування кабінетом</t>
  </si>
  <si>
    <t xml:space="preserve">Надбавка  за вислугу років                                     </t>
  </si>
  <si>
    <t>Доплата за книжковий фонд</t>
  </si>
  <si>
    <t>Кількість штатних од.</t>
  </si>
  <si>
    <t>виногорода зг. Ст 57</t>
  </si>
  <si>
    <t>премія</t>
  </si>
  <si>
    <t xml:space="preserve">Доплата  бібліотекарю </t>
  </si>
  <si>
    <t>за звання</t>
  </si>
  <si>
    <t xml:space="preserve">Доплата за рогботу в інклзивній групі </t>
  </si>
  <si>
    <t>Техперсонал:</t>
  </si>
  <si>
    <t>Підвищен-ня посадових окладів  на 10% зг.Пост. №22 від 11.01.18р.</t>
  </si>
  <si>
    <t>Посадовий оклад (тарифна ставка) з урахуван-ням підвищень</t>
  </si>
  <si>
    <t xml:space="preserve"> </t>
  </si>
  <si>
    <t>ЄСВ 22%</t>
  </si>
  <si>
    <t>ВСЬОГО</t>
  </si>
  <si>
    <t>Керівник гуртка</t>
  </si>
  <si>
    <t>надбавка за високі досягнення у праці, складність та напруженість у роботі</t>
  </si>
  <si>
    <t>Надбавка за високі досягнення у праці, складність та напруженість у роботі</t>
  </si>
  <si>
    <t>Премія щомісячна</t>
  </si>
  <si>
    <t>Надбавка  30% пед.працівникам  Постанова №373</t>
  </si>
  <si>
    <t>Директор школи</t>
  </si>
  <si>
    <t>Вихователь (з супроводу)</t>
  </si>
  <si>
    <t>Секретар-друкарка</t>
  </si>
  <si>
    <t>Сестра медична</t>
  </si>
  <si>
    <t>Робітник з комплексного обслуговування й ремонту будівель (слюсар-сантехнік, столяр)</t>
  </si>
  <si>
    <t>Електромонтер</t>
  </si>
  <si>
    <t>Інженер-електронік</t>
  </si>
  <si>
    <t>Фахівець з охорони праці</t>
  </si>
  <si>
    <t>Водій автотранспортних засобів (автобуса)</t>
  </si>
  <si>
    <t>Бухгалтер</t>
  </si>
  <si>
    <t>Заступник директора з господарської роботи</t>
  </si>
  <si>
    <t>Надбавка за класність (І клас)</t>
  </si>
  <si>
    <t>Доплата за ненормований робочий день</t>
  </si>
  <si>
    <t>ФОП  за 2022р.</t>
  </si>
  <si>
    <t xml:space="preserve"> МД на оздоровлення </t>
  </si>
  <si>
    <t xml:space="preserve">Всього ФОП на січень-грудень 2022р. </t>
  </si>
  <si>
    <t>Заступник директора</t>
  </si>
  <si>
    <t>від  12.08.2022р.</t>
  </si>
  <si>
    <r>
      <t xml:space="preserve">   ШТАТНИЙ   РОЗПИС  на 2022 рік (січень-серпень)                                                                                                                                                                                                                                                                                                                                                                                                                           ЗЗСО "Хлібодарський ліцей"  (вводиться в дію з 01.01.2022р.)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rFont val="Arial Cyr"/>
        <charset val="204"/>
      </rPr>
      <t xml:space="preserve"> </t>
    </r>
    <r>
      <rPr>
        <b/>
        <sz val="11"/>
        <rFont val="Arial Cyr"/>
        <charset val="204"/>
      </rPr>
      <t xml:space="preserve">МІН. з/п з 01.01.2022 р. -  6500,00  </t>
    </r>
    <r>
      <rPr>
        <b/>
        <i/>
        <sz val="11"/>
        <rFont val="Arial Cyr"/>
        <charset val="204"/>
      </rPr>
      <t xml:space="preserve"> (1 тарифний розряд - 2893,00 грн.)                </t>
    </r>
    <r>
      <rPr>
        <b/>
        <sz val="11"/>
        <rFont val="Arial Cyr"/>
        <charset val="204"/>
      </rPr>
      <t xml:space="preserve">                                                                                                                                                                                                       </t>
    </r>
  </si>
  <si>
    <t>ФОП  за січень-серпень 2022р.</t>
  </si>
  <si>
    <t xml:space="preserve">Всього ФОП на січень-серпень 2022р. </t>
  </si>
  <si>
    <t>ФОП  за вересень-грудень 2022р.</t>
  </si>
  <si>
    <t xml:space="preserve">Всього ФОП на вересень-грудень 2022р. </t>
  </si>
  <si>
    <r>
      <t xml:space="preserve">   ШТАТНИЙ   РОЗПИС  на 2022 рік  ( січень-грудень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ЗЗСО "Хлібодарський ліцей"  (вводиться в дію з 01.01.2022р.)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rFont val="Arial Cyr"/>
        <charset val="204"/>
      </rPr>
      <t xml:space="preserve"> </t>
    </r>
    <r>
      <rPr>
        <b/>
        <sz val="11"/>
        <rFont val="Arial Cyr"/>
        <charset val="204"/>
      </rPr>
      <t xml:space="preserve">МІН. з/п з 01.01.2022 р. -  6500,00  </t>
    </r>
    <r>
      <rPr>
        <b/>
        <i/>
        <sz val="11"/>
        <rFont val="Arial Cyr"/>
        <charset val="204"/>
      </rPr>
      <t xml:space="preserve"> (1 тарифний розряд - 2893,00 грн.)                </t>
    </r>
    <r>
      <rPr>
        <b/>
        <sz val="11"/>
        <rFont val="Arial Cyr"/>
        <charset val="204"/>
      </rPr>
      <t xml:space="preserve">                                                                                                                                                                                                       </t>
    </r>
  </si>
  <si>
    <r>
      <t xml:space="preserve">   ШТАТНИЙ   РОЗПИС  на 2022 рік (вересень-грудень)                                                                                                                                                                                                                                                                                                                                                                                                                             ЗЗСО "Хлібодарський ліцей"  (вводиться в дію з 01.09.2022р.)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rFont val="Arial Cyr"/>
        <charset val="204"/>
      </rPr>
      <t xml:space="preserve"> </t>
    </r>
    <r>
      <rPr>
        <b/>
        <sz val="11"/>
        <rFont val="Arial Cyr"/>
        <charset val="204"/>
      </rPr>
      <t xml:space="preserve">МІН. з/п з 01.01.2022 р. -  6500,00  </t>
    </r>
    <r>
      <rPr>
        <b/>
        <i/>
        <sz val="11"/>
        <rFont val="Arial Cyr"/>
        <charset val="204"/>
      </rPr>
      <t xml:space="preserve"> (1 тарифний розряд - 2893,00 грн.)                </t>
    </r>
    <r>
      <rPr>
        <b/>
        <sz val="11"/>
        <rFont val="Arial Cyr"/>
        <charset val="204"/>
      </rPr>
      <t xml:space="preserve">                                                                                                                                                                                                       </t>
    </r>
  </si>
  <si>
    <t>Додаток № 1  до рішення сесії №1343 -VІІI</t>
  </si>
  <si>
    <t>Додаток № 2  до рішення сесії №1343-VІІI</t>
  </si>
  <si>
    <t>Додаток № 3  до рішення сесії №1343 -VІІI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</si>
</sst>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sz val="9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sz val="9"/>
      <color indexed="10"/>
      <name val="Arial Cyr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u/>
      <sz val="9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8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4" fillId="0" borderId="0" xfId="0" applyFont="1" applyFill="1"/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" fontId="9" fillId="0" borderId="9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center"/>
    </xf>
    <xf numFmtId="9" fontId="11" fillId="0" borderId="0" xfId="0" applyNumberFormat="1" applyFont="1" applyFill="1" applyAlignment="1">
      <alignment horizontal="center" vertical="center" wrapText="1"/>
    </xf>
    <xf numFmtId="9" fontId="0" fillId="0" borderId="0" xfId="0" applyNumberFormat="1" applyFont="1" applyFill="1" applyAlignment="1">
      <alignment horizontal="center"/>
    </xf>
    <xf numFmtId="9" fontId="0" fillId="0" borderId="0" xfId="0" applyNumberFormat="1" applyFont="1" applyFill="1" applyAlignment="1">
      <alignment horizontal="center" vertical="center" wrapText="1"/>
    </xf>
    <xf numFmtId="9" fontId="6" fillId="0" borderId="0" xfId="0" applyNumberFormat="1" applyFont="1" applyFill="1" applyAlignment="1">
      <alignment horizontal="center"/>
    </xf>
    <xf numFmtId="4" fontId="9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/>
    </xf>
    <xf numFmtId="0" fontId="9" fillId="0" borderId="9" xfId="0" applyFont="1" applyFill="1" applyBorder="1"/>
    <xf numFmtId="0" fontId="9" fillId="0" borderId="9" xfId="0" applyFont="1" applyFill="1" applyBorder="1" applyAlignment="1">
      <alignment horizontal="center"/>
    </xf>
    <xf numFmtId="4" fontId="9" fillId="0" borderId="9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1" fontId="4" fillId="0" borderId="0" xfId="0" applyNumberFormat="1" applyFont="1" applyFill="1" applyBorder="1"/>
    <xf numFmtId="2" fontId="0" fillId="0" borderId="0" xfId="0" applyNumberFormat="1" applyFont="1" applyFill="1"/>
    <xf numFmtId="0" fontId="6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9" fontId="17" fillId="0" borderId="3" xfId="0" applyNumberFormat="1" applyFont="1" applyFill="1" applyBorder="1" applyAlignment="1">
      <alignment horizontal="center" vertical="center" textRotation="90" wrapText="1"/>
    </xf>
    <xf numFmtId="4" fontId="17" fillId="0" borderId="3" xfId="0" applyNumberFormat="1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4" fontId="0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9" fontId="7" fillId="0" borderId="8" xfId="0" applyNumberFormat="1" applyFont="1" applyFill="1" applyBorder="1" applyAlignment="1">
      <alignment horizontal="center"/>
    </xf>
    <xf numFmtId="9" fontId="7" fillId="0" borderId="36" xfId="0" applyNumberFormat="1" applyFont="1" applyFill="1" applyBorder="1" applyAlignment="1">
      <alignment horizontal="center" vertical="center"/>
    </xf>
    <xf numFmtId="2" fontId="7" fillId="0" borderId="33" xfId="0" applyNumberFormat="1" applyFont="1" applyFill="1" applyBorder="1" applyAlignment="1">
      <alignment horizontal="center" vertical="center"/>
    </xf>
    <xf numFmtId="9" fontId="7" fillId="0" borderId="40" xfId="0" applyNumberFormat="1" applyFont="1" applyFill="1" applyBorder="1" applyAlignment="1">
      <alignment horizontal="center" vertical="center"/>
    </xf>
    <xf numFmtId="2" fontId="7" fillId="0" borderId="28" xfId="0" applyNumberFormat="1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2" fontId="7" fillId="0" borderId="44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2" fontId="7" fillId="0" borderId="0" xfId="0" applyNumberFormat="1" applyFont="1" applyFill="1" applyBorder="1"/>
    <xf numFmtId="9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9" fillId="0" borderId="9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 textRotation="90"/>
    </xf>
    <xf numFmtId="4" fontId="9" fillId="0" borderId="10" xfId="0" applyNumberFormat="1" applyFont="1" applyFill="1" applyBorder="1" applyAlignment="1">
      <alignment horizontal="center" vertical="center"/>
    </xf>
    <xf numFmtId="4" fontId="9" fillId="0" borderId="3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90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4" fontId="2" fillId="0" borderId="8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4" fontId="9" fillId="0" borderId="8" xfId="0" applyNumberFormat="1" applyFont="1" applyFill="1" applyBorder="1" applyAlignment="1">
      <alignment horizontal="right" vertical="center" wrapText="1"/>
    </xf>
    <xf numFmtId="4" fontId="9" fillId="0" borderId="8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1" fillId="0" borderId="20" xfId="0" applyFont="1" applyFill="1" applyBorder="1" applyAlignment="1">
      <alignment horizontal="right" vertical="center"/>
    </xf>
    <xf numFmtId="0" fontId="21" fillId="0" borderId="33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2" fontId="9" fillId="0" borderId="8" xfId="0" applyNumberFormat="1" applyFont="1" applyFill="1" applyBorder="1" applyAlignment="1">
      <alignment horizontal="right" vertical="center"/>
    </xf>
    <xf numFmtId="9" fontId="9" fillId="0" borderId="8" xfId="0" applyNumberFormat="1" applyFont="1" applyFill="1" applyBorder="1" applyAlignment="1">
      <alignment horizontal="right" vertical="center"/>
    </xf>
    <xf numFmtId="2" fontId="21" fillId="0" borderId="1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9" fontId="9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2" fontId="9" fillId="0" borderId="12" xfId="0" applyNumberFormat="1" applyFont="1" applyFill="1" applyBorder="1" applyAlignment="1">
      <alignment horizontal="right" vertical="center"/>
    </xf>
    <xf numFmtId="9" fontId="9" fillId="0" borderId="12" xfId="0" applyNumberFormat="1" applyFont="1" applyFill="1" applyBorder="1" applyAlignment="1">
      <alignment horizontal="right" vertical="center"/>
    </xf>
    <xf numFmtId="2" fontId="21" fillId="0" borderId="12" xfId="0" applyNumberFormat="1" applyFont="1" applyFill="1" applyBorder="1" applyAlignment="1">
      <alignment horizontal="right" vertical="center"/>
    </xf>
    <xf numFmtId="9" fontId="9" fillId="0" borderId="6" xfId="0" applyNumberFormat="1" applyFont="1" applyFill="1" applyBorder="1" applyAlignment="1">
      <alignment horizontal="right" vertical="center"/>
    </xf>
    <xf numFmtId="4" fontId="9" fillId="0" borderId="9" xfId="0" applyNumberFormat="1" applyFont="1" applyFill="1" applyBorder="1" applyAlignment="1">
      <alignment horizontal="right"/>
    </xf>
    <xf numFmtId="4" fontId="9" fillId="0" borderId="35" xfId="0" applyNumberFormat="1" applyFont="1" applyFill="1" applyBorder="1" applyAlignment="1">
      <alignment horizontal="right"/>
    </xf>
    <xf numFmtId="4" fontId="9" fillId="0" borderId="39" xfId="0" applyNumberFormat="1" applyFont="1" applyFill="1" applyBorder="1" applyAlignment="1">
      <alignment horizontal="right"/>
    </xf>
    <xf numFmtId="4" fontId="9" fillId="0" borderId="0" xfId="0" applyNumberFormat="1" applyFont="1" applyFill="1" applyAlignment="1">
      <alignment horizontal="right" vertical="center"/>
    </xf>
    <xf numFmtId="4" fontId="9" fillId="0" borderId="30" xfId="0" applyNumberFormat="1" applyFont="1" applyFill="1" applyBorder="1" applyAlignment="1">
      <alignment horizontal="right" vertical="center"/>
    </xf>
    <xf numFmtId="4" fontId="9" fillId="0" borderId="34" xfId="0" applyNumberFormat="1" applyFont="1" applyFill="1" applyBorder="1" applyAlignment="1">
      <alignment horizontal="right" vertical="center"/>
    </xf>
    <xf numFmtId="4" fontId="18" fillId="0" borderId="41" xfId="0" applyNumberFormat="1" applyFont="1" applyFill="1" applyBorder="1" applyAlignment="1">
      <alignment horizontal="right" vertical="center"/>
    </xf>
    <xf numFmtId="2" fontId="9" fillId="0" borderId="7" xfId="0" applyNumberFormat="1" applyFont="1" applyFill="1" applyBorder="1" applyAlignment="1">
      <alignment horizontal="right" vertical="center"/>
    </xf>
    <xf numFmtId="9" fontId="9" fillId="0" borderId="30" xfId="0" applyNumberFormat="1" applyFont="1" applyFill="1" applyBorder="1" applyAlignment="1">
      <alignment horizontal="right" vertical="center"/>
    </xf>
    <xf numFmtId="4" fontId="9" fillId="0" borderId="6" xfId="0" applyNumberFormat="1" applyFont="1" applyFill="1" applyBorder="1" applyAlignment="1">
      <alignment horizontal="right" vertical="center"/>
    </xf>
    <xf numFmtId="2" fontId="9" fillId="0" borderId="8" xfId="0" applyNumberFormat="1" applyFont="1" applyFill="1" applyBorder="1" applyAlignment="1">
      <alignment horizontal="right"/>
    </xf>
    <xf numFmtId="4" fontId="9" fillId="0" borderId="6" xfId="0" applyNumberFormat="1" applyFont="1" applyFill="1" applyBorder="1" applyAlignment="1">
      <alignment horizontal="right"/>
    </xf>
    <xf numFmtId="9" fontId="9" fillId="0" borderId="6" xfId="0" applyNumberFormat="1" applyFont="1" applyFill="1" applyBorder="1" applyAlignment="1">
      <alignment horizontal="right"/>
    </xf>
    <xf numFmtId="4" fontId="9" fillId="0" borderId="30" xfId="0" applyNumberFormat="1" applyFont="1" applyFill="1" applyBorder="1" applyAlignment="1">
      <alignment horizontal="right"/>
    </xf>
    <xf numFmtId="4" fontId="9" fillId="0" borderId="34" xfId="0" applyNumberFormat="1" applyFont="1" applyFill="1" applyBorder="1" applyAlignment="1">
      <alignment horizontal="right"/>
    </xf>
    <xf numFmtId="4" fontId="18" fillId="0" borderId="41" xfId="0" applyNumberFormat="1" applyFont="1" applyFill="1" applyBorder="1" applyAlignment="1">
      <alignment horizontal="right"/>
    </xf>
    <xf numFmtId="2" fontId="9" fillId="0" borderId="43" xfId="0" applyNumberFormat="1" applyFont="1" applyFill="1" applyBorder="1" applyAlignment="1">
      <alignment horizontal="right"/>
    </xf>
    <xf numFmtId="2" fontId="9" fillId="0" borderId="46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4" fontId="23" fillId="0" borderId="0" xfId="0" applyNumberFormat="1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0" fontId="9" fillId="0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1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wrapText="1"/>
    </xf>
    <xf numFmtId="0" fontId="9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/>
    </xf>
    <xf numFmtId="4" fontId="21" fillId="0" borderId="30" xfId="0" applyNumberFormat="1" applyFont="1" applyFill="1" applyBorder="1" applyAlignment="1">
      <alignment horizontal="right" vertical="center"/>
    </xf>
    <xf numFmtId="4" fontId="22" fillId="0" borderId="33" xfId="0" applyNumberFormat="1" applyFont="1" applyFill="1" applyBorder="1" applyAlignment="1">
      <alignment horizontal="right" vertical="center"/>
    </xf>
    <xf numFmtId="4" fontId="22" fillId="0" borderId="34" xfId="0" applyNumberFormat="1" applyFont="1" applyFill="1" applyBorder="1" applyAlignment="1">
      <alignment horizontal="right" vertical="center"/>
    </xf>
    <xf numFmtId="4" fontId="22" fillId="0" borderId="42" xfId="0" applyNumberFormat="1" applyFont="1" applyFill="1" applyBorder="1" applyAlignment="1">
      <alignment horizontal="right" vertical="center"/>
    </xf>
    <xf numFmtId="4" fontId="21" fillId="0" borderId="12" xfId="0" applyNumberFormat="1" applyFont="1" applyFill="1" applyBorder="1" applyAlignment="1">
      <alignment horizontal="right" vertical="center"/>
    </xf>
    <xf numFmtId="4" fontId="9" fillId="0" borderId="7" xfId="0" applyNumberFormat="1" applyFont="1" applyFill="1" applyBorder="1" applyAlignment="1">
      <alignment horizontal="right" vertical="center"/>
    </xf>
    <xf numFmtId="4" fontId="9" fillId="0" borderId="43" xfId="0" applyNumberFormat="1" applyFont="1" applyFill="1" applyBorder="1" applyAlignment="1">
      <alignment horizontal="right" vertical="center"/>
    </xf>
    <xf numFmtId="4" fontId="9" fillId="0" borderId="45" xfId="0" applyNumberFormat="1" applyFont="1" applyFill="1" applyBorder="1" applyAlignment="1">
      <alignment horizontal="right" vertical="center"/>
    </xf>
    <xf numFmtId="4" fontId="9" fillId="0" borderId="47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9" fillId="0" borderId="20" xfId="0" applyNumberFormat="1" applyFont="1" applyFill="1" applyBorder="1" applyAlignment="1">
      <alignment horizontal="center" vertical="center" textRotation="90" wrapText="1"/>
    </xf>
    <xf numFmtId="4" fontId="9" fillId="0" borderId="37" xfId="0" applyNumberFormat="1" applyFont="1" applyFill="1" applyBorder="1" applyAlignment="1">
      <alignment horizontal="center" vertical="center" textRotation="90" wrapText="1"/>
    </xf>
    <xf numFmtId="4" fontId="9" fillId="0" borderId="4" xfId="0" applyNumberFormat="1" applyFont="1" applyFill="1" applyBorder="1" applyAlignment="1">
      <alignment horizontal="center" vertical="center" textRotation="90" wrapText="1"/>
    </xf>
    <xf numFmtId="4" fontId="5" fillId="0" borderId="38" xfId="0" applyNumberFormat="1" applyFont="1" applyFill="1" applyBorder="1" applyAlignment="1">
      <alignment horizontal="center" vertical="center" textRotation="90" wrapText="1"/>
    </xf>
    <xf numFmtId="4" fontId="5" fillId="0" borderId="39" xfId="0" applyNumberFormat="1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textRotation="90" wrapText="1"/>
    </xf>
    <xf numFmtId="0" fontId="0" fillId="0" borderId="19" xfId="0" applyFont="1" applyFill="1" applyBorder="1" applyAlignment="1">
      <alignment horizontal="center" vertical="center" textRotation="90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4" fontId="19" fillId="0" borderId="23" xfId="0" applyNumberFormat="1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" fontId="9" fillId="0" borderId="27" xfId="0" applyNumberFormat="1" applyFont="1" applyFill="1" applyBorder="1" applyAlignment="1">
      <alignment horizontal="center" vertical="center" textRotation="90" wrapText="1"/>
    </xf>
    <xf numFmtId="4" fontId="9" fillId="0" borderId="3" xfId="0" applyNumberFormat="1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" fontId="18" fillId="0" borderId="23" xfId="0" applyNumberFormat="1" applyFont="1" applyFill="1" applyBorder="1" applyAlignment="1">
      <alignment horizontal="center" vertical="center" wrapText="1"/>
    </xf>
    <xf numFmtId="4" fontId="18" fillId="0" borderId="24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textRotation="90" wrapText="1"/>
    </xf>
    <xf numFmtId="0" fontId="16" fillId="0" borderId="3" xfId="0" applyFont="1" applyFill="1" applyBorder="1" applyAlignment="1">
      <alignment horizontal="center" vertical="center" textRotation="90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left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4" fontId="17" fillId="0" borderId="31" xfId="0" applyNumberFormat="1" applyFont="1" applyFill="1" applyBorder="1" applyAlignment="1">
      <alignment horizontal="center" vertical="center" wrapText="1"/>
    </xf>
    <xf numFmtId="4" fontId="17" fillId="0" borderId="32" xfId="0" applyNumberFormat="1" applyFont="1" applyFill="1" applyBorder="1" applyAlignment="1">
      <alignment horizontal="center" vertical="center" wrapText="1"/>
    </xf>
    <xf numFmtId="4" fontId="17" fillId="0" borderId="27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87"/>
  <sheetViews>
    <sheetView topLeftCell="E1" zoomScaleNormal="100" workbookViewId="0">
      <selection activeCell="Z1" sqref="Z1"/>
    </sheetView>
  </sheetViews>
  <sheetFormatPr defaultColWidth="9.140625" defaultRowHeight="12.75" x14ac:dyDescent="0.2"/>
  <cols>
    <col min="1" max="1" width="2.85546875" style="5" customWidth="1"/>
    <col min="2" max="2" width="27.28515625" style="5" customWidth="1"/>
    <col min="3" max="3" width="4.28515625" style="5" customWidth="1"/>
    <col min="4" max="4" width="9.7109375" style="45" customWidth="1"/>
    <col min="5" max="5" width="8.140625" style="45" customWidth="1"/>
    <col min="6" max="6" width="9.28515625" style="45" customWidth="1"/>
    <col min="7" max="7" width="4.140625" style="5" customWidth="1"/>
    <col min="8" max="8" width="10.42578125" style="5" customWidth="1"/>
    <col min="9" max="9" width="4.140625" style="5" customWidth="1"/>
    <col min="10" max="10" width="9.42578125" style="5" customWidth="1"/>
    <col min="11" max="11" width="4.42578125" style="5" customWidth="1"/>
    <col min="12" max="12" width="7.7109375" style="5" customWidth="1"/>
    <col min="13" max="13" width="4.85546875" style="5" customWidth="1"/>
    <col min="14" max="14" width="8.140625" style="5" customWidth="1"/>
    <col min="15" max="15" width="3.7109375" style="5" customWidth="1"/>
    <col min="16" max="16" width="9" style="5" customWidth="1"/>
    <col min="17" max="17" width="4.140625" style="5" customWidth="1"/>
    <col min="18" max="18" width="9.42578125" style="5" customWidth="1"/>
    <col min="19" max="19" width="5" style="5" customWidth="1"/>
    <col min="20" max="20" width="7.5703125" style="5" customWidth="1"/>
    <col min="21" max="21" width="3.7109375" style="5" customWidth="1"/>
    <col min="22" max="22" width="8.7109375" style="5" customWidth="1"/>
    <col min="23" max="23" width="0.28515625" style="5" hidden="1" customWidth="1"/>
    <col min="24" max="24" width="6.28515625" style="5" hidden="1" customWidth="1"/>
    <col min="25" max="25" width="10.5703125" style="49" customWidth="1"/>
    <col min="26" max="26" width="11" style="43" customWidth="1"/>
    <col min="27" max="27" width="0.140625" style="51" hidden="1" customWidth="1"/>
    <col min="28" max="28" width="10.28515625" style="51" customWidth="1"/>
    <col min="29" max="29" width="11.5703125" style="51" customWidth="1"/>
    <col min="30" max="30" width="11.140625" style="51" customWidth="1"/>
    <col min="31" max="31" width="8.85546875" style="51" customWidth="1"/>
    <col min="32" max="16384" width="9.140625" style="5"/>
  </cols>
  <sheetData>
    <row r="1" spans="1:33" x14ac:dyDescent="0.2">
      <c r="V1" s="51"/>
      <c r="W1" s="51"/>
      <c r="X1" s="51"/>
      <c r="Y1" s="51"/>
      <c r="Z1" s="163" t="s">
        <v>75</v>
      </c>
      <c r="AA1" s="41"/>
      <c r="AB1" s="41"/>
      <c r="AC1" s="41"/>
      <c r="AD1" s="41"/>
      <c r="AE1" s="41"/>
      <c r="AF1" s="41"/>
      <c r="AG1" s="41"/>
    </row>
    <row r="2" spans="1:33" x14ac:dyDescent="0.2">
      <c r="V2" s="216"/>
      <c r="W2" s="216"/>
      <c r="X2" s="216"/>
      <c r="Y2" s="217"/>
      <c r="Z2" s="163" t="s">
        <v>67</v>
      </c>
      <c r="AA2" s="163"/>
      <c r="AB2" s="163"/>
      <c r="AC2" s="164"/>
      <c r="AD2" s="164"/>
      <c r="AE2" s="164"/>
      <c r="AF2" s="164"/>
      <c r="AG2" s="164"/>
    </row>
    <row r="4" spans="1:33" ht="49.5" customHeight="1" thickBot="1" x14ac:dyDescent="0.25">
      <c r="A4" s="211" t="s">
        <v>68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</row>
    <row r="5" spans="1:33" ht="57" customHeight="1" x14ac:dyDescent="0.2">
      <c r="A5" s="189" t="s">
        <v>42</v>
      </c>
      <c r="B5" s="191" t="s">
        <v>8</v>
      </c>
      <c r="C5" s="193" t="s">
        <v>3</v>
      </c>
      <c r="D5" s="195" t="s">
        <v>7</v>
      </c>
      <c r="E5" s="199" t="s">
        <v>40</v>
      </c>
      <c r="F5" s="201" t="s">
        <v>41</v>
      </c>
      <c r="G5" s="212" t="s">
        <v>33</v>
      </c>
      <c r="H5" s="212" t="s">
        <v>6</v>
      </c>
      <c r="I5" s="197" t="s">
        <v>31</v>
      </c>
      <c r="J5" s="198"/>
      <c r="K5" s="203" t="s">
        <v>46</v>
      </c>
      <c r="L5" s="210"/>
      <c r="M5" s="203" t="s">
        <v>37</v>
      </c>
      <c r="N5" s="210"/>
      <c r="O5" s="203" t="s">
        <v>17</v>
      </c>
      <c r="P5" s="210"/>
      <c r="Q5" s="203" t="s">
        <v>16</v>
      </c>
      <c r="R5" s="210"/>
      <c r="S5" s="203" t="s">
        <v>30</v>
      </c>
      <c r="T5" s="204"/>
      <c r="U5" s="203" t="s">
        <v>49</v>
      </c>
      <c r="V5" s="204"/>
      <c r="W5" s="197" t="s">
        <v>38</v>
      </c>
      <c r="X5" s="198"/>
      <c r="Y5" s="218" t="s">
        <v>28</v>
      </c>
      <c r="Z5" s="208" t="s">
        <v>69</v>
      </c>
      <c r="AA5" s="214" t="s">
        <v>34</v>
      </c>
      <c r="AB5" s="184" t="s">
        <v>64</v>
      </c>
      <c r="AC5" s="184" t="s">
        <v>35</v>
      </c>
      <c r="AD5" s="187" t="s">
        <v>70</v>
      </c>
    </row>
    <row r="6" spans="1:33" ht="28.5" customHeight="1" thickBot="1" x14ac:dyDescent="0.25">
      <c r="A6" s="190"/>
      <c r="B6" s="192"/>
      <c r="C6" s="194"/>
      <c r="D6" s="196"/>
      <c r="E6" s="200"/>
      <c r="F6" s="202"/>
      <c r="G6" s="213"/>
      <c r="H6" s="213"/>
      <c r="I6" s="37" t="s">
        <v>0</v>
      </c>
      <c r="J6" s="37" t="s">
        <v>1</v>
      </c>
      <c r="K6" s="37" t="s">
        <v>0</v>
      </c>
      <c r="L6" s="37" t="s">
        <v>2</v>
      </c>
      <c r="M6" s="37" t="s">
        <v>0</v>
      </c>
      <c r="N6" s="37" t="s">
        <v>2</v>
      </c>
      <c r="O6" s="37" t="s">
        <v>0</v>
      </c>
      <c r="P6" s="37" t="s">
        <v>2</v>
      </c>
      <c r="Q6" s="37" t="s">
        <v>0</v>
      </c>
      <c r="R6" s="37" t="s">
        <v>2</v>
      </c>
      <c r="S6" s="37" t="s">
        <v>0</v>
      </c>
      <c r="T6" s="10" t="s">
        <v>2</v>
      </c>
      <c r="U6" s="37" t="s">
        <v>0</v>
      </c>
      <c r="V6" s="10" t="s">
        <v>2</v>
      </c>
      <c r="W6" s="37" t="s">
        <v>0</v>
      </c>
      <c r="X6" s="37" t="s">
        <v>1</v>
      </c>
      <c r="Y6" s="219"/>
      <c r="Z6" s="209"/>
      <c r="AA6" s="215"/>
      <c r="AB6" s="185"/>
      <c r="AC6" s="186"/>
      <c r="AD6" s="188"/>
    </row>
    <row r="7" spans="1:33" s="16" customFormat="1" ht="31.5" customHeight="1" x14ac:dyDescent="0.2">
      <c r="A7" s="88"/>
      <c r="B7" s="97" t="s">
        <v>11</v>
      </c>
      <c r="C7" s="89"/>
      <c r="D7" s="103"/>
      <c r="E7" s="103"/>
      <c r="F7" s="103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5"/>
      <c r="Z7" s="106"/>
      <c r="AA7" s="107"/>
      <c r="AB7" s="108"/>
      <c r="AC7" s="108"/>
      <c r="AD7" s="109"/>
      <c r="AE7" s="110"/>
    </row>
    <row r="8" spans="1:33" s="16" customFormat="1" ht="14.25" customHeight="1" x14ac:dyDescent="0.2">
      <c r="A8" s="90">
        <v>1</v>
      </c>
      <c r="B8" s="98" t="s">
        <v>50</v>
      </c>
      <c r="C8" s="91">
        <v>16</v>
      </c>
      <c r="D8" s="106">
        <v>8071</v>
      </c>
      <c r="E8" s="106">
        <f>D8*0.1</f>
        <v>807.1</v>
      </c>
      <c r="F8" s="106">
        <f>D8+E8</f>
        <v>8878.1</v>
      </c>
      <c r="G8" s="111">
        <v>1</v>
      </c>
      <c r="H8" s="112">
        <f>F8*G8</f>
        <v>8878.1</v>
      </c>
      <c r="I8" s="113">
        <v>0.1</v>
      </c>
      <c r="J8" s="112">
        <f>H8*I8</f>
        <v>887.81000000000006</v>
      </c>
      <c r="K8" s="113">
        <v>0.5</v>
      </c>
      <c r="L8" s="112">
        <f>H8*K8</f>
        <v>4439.05</v>
      </c>
      <c r="M8" s="113"/>
      <c r="N8" s="112"/>
      <c r="O8" s="112"/>
      <c r="P8" s="112"/>
      <c r="Q8" s="112"/>
      <c r="R8" s="112"/>
      <c r="S8" s="113"/>
      <c r="T8" s="112"/>
      <c r="U8" s="113">
        <v>0.3</v>
      </c>
      <c r="V8" s="112">
        <f>H8*U8</f>
        <v>2663.43</v>
      </c>
      <c r="W8" s="112"/>
      <c r="X8" s="112"/>
      <c r="Y8" s="106">
        <f>H8+J8+L8+P8+R8+T8+V8+N8+X8</f>
        <v>16868.39</v>
      </c>
      <c r="Z8" s="106">
        <f>Y8*8</f>
        <v>134947.12</v>
      </c>
      <c r="AA8" s="114"/>
      <c r="AB8" s="172">
        <f>H8</f>
        <v>8878.1</v>
      </c>
      <c r="AC8" s="173">
        <f>40000-1550.78</f>
        <v>38449.22</v>
      </c>
      <c r="AD8" s="174">
        <f>AA8+AB8+AC8+Z8</f>
        <v>182274.44</v>
      </c>
      <c r="AE8" s="115"/>
    </row>
    <row r="9" spans="1:33" s="16" customFormat="1" ht="12.75" customHeight="1" x14ac:dyDescent="0.2">
      <c r="A9" s="92">
        <v>2</v>
      </c>
      <c r="B9" s="99" t="s">
        <v>66</v>
      </c>
      <c r="C9" s="93">
        <v>16</v>
      </c>
      <c r="D9" s="116">
        <v>7667</v>
      </c>
      <c r="E9" s="106">
        <f t="shared" ref="E9:E17" si="0">D9*0.1</f>
        <v>766.7</v>
      </c>
      <c r="F9" s="106">
        <f t="shared" ref="F9:F17" si="1">D9+E9</f>
        <v>8433.7000000000007</v>
      </c>
      <c r="G9" s="117">
        <v>2</v>
      </c>
      <c r="H9" s="112">
        <f t="shared" ref="H9:H16" si="2">F9*G9</f>
        <v>16867.400000000001</v>
      </c>
      <c r="I9" s="118">
        <v>0.3</v>
      </c>
      <c r="J9" s="112">
        <f t="shared" ref="J9:J17" si="3">H9*I9</f>
        <v>5060.22</v>
      </c>
      <c r="K9" s="118">
        <v>0.3</v>
      </c>
      <c r="L9" s="112">
        <f t="shared" ref="L9" si="4">H9*K9</f>
        <v>5060.22</v>
      </c>
      <c r="M9" s="113"/>
      <c r="N9" s="112"/>
      <c r="O9" s="119"/>
      <c r="P9" s="119"/>
      <c r="Q9" s="119"/>
      <c r="R9" s="119"/>
      <c r="S9" s="118"/>
      <c r="T9" s="119"/>
      <c r="U9" s="113">
        <v>0.3</v>
      </c>
      <c r="V9" s="112">
        <f t="shared" ref="V9:V17" si="5">H9*U9</f>
        <v>5060.22</v>
      </c>
      <c r="W9" s="112"/>
      <c r="X9" s="112"/>
      <c r="Y9" s="106">
        <f t="shared" ref="Y9:Y17" si="6">H9+J9+L9+P9+R9+T9+V9+N9+X9</f>
        <v>32048.060000000005</v>
      </c>
      <c r="Z9" s="106">
        <f t="shared" ref="Z9:Z17" si="7">Y9*8</f>
        <v>256384.48000000004</v>
      </c>
      <c r="AA9" s="114"/>
      <c r="AB9" s="172">
        <f t="shared" ref="AB9:AB17" si="8">H9</f>
        <v>16867.400000000001</v>
      </c>
      <c r="AC9" s="173">
        <v>4000</v>
      </c>
      <c r="AD9" s="175">
        <f t="shared" ref="AD9:AD17" si="9">AA9+AB9+AC9+Z9</f>
        <v>277251.88000000006</v>
      </c>
      <c r="AE9" s="115"/>
    </row>
    <row r="10" spans="1:33" s="16" customFormat="1" ht="12" x14ac:dyDescent="0.2">
      <c r="A10" s="90">
        <v>3</v>
      </c>
      <c r="B10" s="100" t="s">
        <v>12</v>
      </c>
      <c r="C10" s="93">
        <v>10</v>
      </c>
      <c r="D10" s="116">
        <v>5265</v>
      </c>
      <c r="E10" s="106">
        <f t="shared" si="0"/>
        <v>526.5</v>
      </c>
      <c r="F10" s="106">
        <f t="shared" si="1"/>
        <v>5791.5</v>
      </c>
      <c r="G10" s="117">
        <v>1</v>
      </c>
      <c r="H10" s="112">
        <f t="shared" si="2"/>
        <v>5791.5</v>
      </c>
      <c r="I10" s="118">
        <v>0.3</v>
      </c>
      <c r="J10" s="112">
        <f t="shared" si="3"/>
        <v>1737.45</v>
      </c>
      <c r="K10" s="118"/>
      <c r="L10" s="112"/>
      <c r="M10" s="112"/>
      <c r="N10" s="112"/>
      <c r="O10" s="118"/>
      <c r="P10" s="119"/>
      <c r="Q10" s="118"/>
      <c r="R10" s="119"/>
      <c r="S10" s="118"/>
      <c r="T10" s="119"/>
      <c r="U10" s="113">
        <v>0.3</v>
      </c>
      <c r="V10" s="112">
        <f t="shared" si="5"/>
        <v>1737.45</v>
      </c>
      <c r="W10" s="112"/>
      <c r="X10" s="112"/>
      <c r="Y10" s="106">
        <f t="shared" si="6"/>
        <v>9266.4</v>
      </c>
      <c r="Z10" s="106">
        <f t="shared" si="7"/>
        <v>74131.199999999997</v>
      </c>
      <c r="AA10" s="114"/>
      <c r="AB10" s="172">
        <f t="shared" si="8"/>
        <v>5791.5</v>
      </c>
      <c r="AC10" s="173">
        <v>1400</v>
      </c>
      <c r="AD10" s="175">
        <f t="shared" si="9"/>
        <v>81322.7</v>
      </c>
      <c r="AE10" s="115"/>
    </row>
    <row r="11" spans="1:33" s="16" customFormat="1" ht="12" x14ac:dyDescent="0.2">
      <c r="A11" s="92">
        <v>4</v>
      </c>
      <c r="B11" s="100" t="s">
        <v>13</v>
      </c>
      <c r="C11" s="93">
        <v>11</v>
      </c>
      <c r="D11" s="116">
        <v>5699</v>
      </c>
      <c r="E11" s="106">
        <f t="shared" si="0"/>
        <v>569.9</v>
      </c>
      <c r="F11" s="106">
        <f t="shared" si="1"/>
        <v>6268.9</v>
      </c>
      <c r="G11" s="117">
        <v>1</v>
      </c>
      <c r="H11" s="112">
        <f t="shared" si="2"/>
        <v>6268.9</v>
      </c>
      <c r="I11" s="118">
        <v>0.3</v>
      </c>
      <c r="J11" s="112">
        <f t="shared" si="3"/>
        <v>1880.6699999999998</v>
      </c>
      <c r="K11" s="118"/>
      <c r="L11" s="112"/>
      <c r="M11" s="112"/>
      <c r="N11" s="112"/>
      <c r="O11" s="118">
        <v>0.25</v>
      </c>
      <c r="P11" s="119">
        <f>O11*F11*1</f>
        <v>1567.2249999999999</v>
      </c>
      <c r="Q11" s="118"/>
      <c r="R11" s="119"/>
      <c r="S11" s="118"/>
      <c r="T11" s="119"/>
      <c r="U11" s="113">
        <v>0.3</v>
      </c>
      <c r="V11" s="112">
        <f t="shared" si="5"/>
        <v>1880.6699999999998</v>
      </c>
      <c r="W11" s="112"/>
      <c r="X11" s="112"/>
      <c r="Y11" s="106">
        <f t="shared" si="6"/>
        <v>11597.465</v>
      </c>
      <c r="Z11" s="106">
        <f t="shared" si="7"/>
        <v>92779.72</v>
      </c>
      <c r="AA11" s="114"/>
      <c r="AB11" s="172">
        <f t="shared" si="8"/>
        <v>6268.9</v>
      </c>
      <c r="AC11" s="173">
        <v>1400</v>
      </c>
      <c r="AD11" s="175">
        <f t="shared" si="9"/>
        <v>100448.62</v>
      </c>
      <c r="AE11" s="115"/>
    </row>
    <row r="12" spans="1:33" s="16" customFormat="1" ht="12" x14ac:dyDescent="0.2">
      <c r="A12" s="90">
        <f>A11+1</f>
        <v>5</v>
      </c>
      <c r="B12" s="101" t="s">
        <v>15</v>
      </c>
      <c r="C12" s="93">
        <v>11</v>
      </c>
      <c r="D12" s="116">
        <v>5699</v>
      </c>
      <c r="E12" s="106">
        <f t="shared" si="0"/>
        <v>569.9</v>
      </c>
      <c r="F12" s="106">
        <f t="shared" si="1"/>
        <v>6268.9</v>
      </c>
      <c r="G12" s="117">
        <v>15</v>
      </c>
      <c r="H12" s="112">
        <f t="shared" si="2"/>
        <v>94033.5</v>
      </c>
      <c r="I12" s="118">
        <v>0.2</v>
      </c>
      <c r="J12" s="112">
        <f t="shared" si="3"/>
        <v>18806.7</v>
      </c>
      <c r="K12" s="118"/>
      <c r="L12" s="112"/>
      <c r="M12" s="113">
        <v>0.1</v>
      </c>
      <c r="N12" s="112">
        <f>F12*1.2*10%</f>
        <v>752.26800000000003</v>
      </c>
      <c r="O12" s="118">
        <v>0.2</v>
      </c>
      <c r="P12" s="119">
        <f>O12*F12*5</f>
        <v>6268.9</v>
      </c>
      <c r="Q12" s="118">
        <v>0.15</v>
      </c>
      <c r="R12" s="119">
        <f>Q12*F12*9</f>
        <v>8463.0149999999994</v>
      </c>
      <c r="S12" s="118"/>
      <c r="T12" s="119"/>
      <c r="U12" s="113">
        <v>0.3</v>
      </c>
      <c r="V12" s="112">
        <f t="shared" si="5"/>
        <v>28210.05</v>
      </c>
      <c r="W12" s="112"/>
      <c r="X12" s="112"/>
      <c r="Y12" s="106">
        <f t="shared" si="6"/>
        <v>156534.43299999999</v>
      </c>
      <c r="Z12" s="106">
        <f t="shared" si="7"/>
        <v>1252275.4639999999</v>
      </c>
      <c r="AA12" s="114"/>
      <c r="AB12" s="172">
        <f t="shared" si="8"/>
        <v>94033.5</v>
      </c>
      <c r="AC12" s="173">
        <f>G12*1400</f>
        <v>21000</v>
      </c>
      <c r="AD12" s="175">
        <f t="shared" si="9"/>
        <v>1367308.9639999999</v>
      </c>
      <c r="AE12" s="115"/>
    </row>
    <row r="13" spans="1:33" s="16" customFormat="1" ht="12" x14ac:dyDescent="0.2">
      <c r="A13" s="90">
        <f t="shared" ref="A13:A17" si="10">A12+1</f>
        <v>6</v>
      </c>
      <c r="B13" s="101" t="s">
        <v>15</v>
      </c>
      <c r="C13" s="93">
        <v>12</v>
      </c>
      <c r="D13" s="116">
        <v>6133</v>
      </c>
      <c r="E13" s="106">
        <f t="shared" si="0"/>
        <v>613.30000000000007</v>
      </c>
      <c r="F13" s="106">
        <f t="shared" si="1"/>
        <v>6746.3</v>
      </c>
      <c r="G13" s="117">
        <v>7</v>
      </c>
      <c r="H13" s="112">
        <f t="shared" si="2"/>
        <v>47224.1</v>
      </c>
      <c r="I13" s="118">
        <v>0.2</v>
      </c>
      <c r="J13" s="112">
        <f t="shared" si="3"/>
        <v>9444.82</v>
      </c>
      <c r="K13" s="118"/>
      <c r="L13" s="112"/>
      <c r="M13" s="112"/>
      <c r="N13" s="112"/>
      <c r="O13" s="118">
        <v>0.25</v>
      </c>
      <c r="P13" s="119">
        <f>O13*F13*5</f>
        <v>8432.875</v>
      </c>
      <c r="Q13" s="118">
        <v>0.15</v>
      </c>
      <c r="R13" s="119">
        <f>Q13*F13*5</f>
        <v>5059.7249999999995</v>
      </c>
      <c r="S13" s="118"/>
      <c r="T13" s="119"/>
      <c r="U13" s="113">
        <v>0.3</v>
      </c>
      <c r="V13" s="112">
        <f t="shared" si="5"/>
        <v>14167.23</v>
      </c>
      <c r="W13" s="112"/>
      <c r="X13" s="112"/>
      <c r="Y13" s="106">
        <f t="shared" si="6"/>
        <v>84328.75</v>
      </c>
      <c r="Z13" s="106">
        <f t="shared" si="7"/>
        <v>674630</v>
      </c>
      <c r="AA13" s="114"/>
      <c r="AB13" s="172">
        <f t="shared" si="8"/>
        <v>47224.1</v>
      </c>
      <c r="AC13" s="173">
        <f>G13*1400</f>
        <v>9800</v>
      </c>
      <c r="AD13" s="175">
        <f t="shared" si="9"/>
        <v>731654.1</v>
      </c>
      <c r="AE13" s="115"/>
    </row>
    <row r="14" spans="1:33" s="16" customFormat="1" ht="12" x14ac:dyDescent="0.2">
      <c r="A14" s="90">
        <f t="shared" si="10"/>
        <v>7</v>
      </c>
      <c r="B14" s="101" t="s">
        <v>15</v>
      </c>
      <c r="C14" s="93">
        <v>13</v>
      </c>
      <c r="D14" s="116">
        <v>6567</v>
      </c>
      <c r="E14" s="106">
        <f t="shared" si="0"/>
        <v>656.7</v>
      </c>
      <c r="F14" s="106">
        <f t="shared" si="1"/>
        <v>7223.7</v>
      </c>
      <c r="G14" s="117">
        <v>5.5</v>
      </c>
      <c r="H14" s="112">
        <f t="shared" si="2"/>
        <v>39730.35</v>
      </c>
      <c r="I14" s="118">
        <v>0.3</v>
      </c>
      <c r="J14" s="112">
        <f t="shared" si="3"/>
        <v>11919.105</v>
      </c>
      <c r="K14" s="118"/>
      <c r="L14" s="112"/>
      <c r="M14" s="112"/>
      <c r="N14" s="112"/>
      <c r="O14" s="118">
        <v>0.25</v>
      </c>
      <c r="P14" s="119">
        <f>O14*F14*4</f>
        <v>7223.7</v>
      </c>
      <c r="Q14" s="118">
        <v>0.15</v>
      </c>
      <c r="R14" s="119">
        <f>Q14*F14*3</f>
        <v>3250.6649999999995</v>
      </c>
      <c r="S14" s="118"/>
      <c r="T14" s="119"/>
      <c r="U14" s="113">
        <v>0.3</v>
      </c>
      <c r="V14" s="112">
        <f t="shared" si="5"/>
        <v>11919.105</v>
      </c>
      <c r="W14" s="112"/>
      <c r="X14" s="112"/>
      <c r="Y14" s="106">
        <f t="shared" si="6"/>
        <v>74042.925000000003</v>
      </c>
      <c r="Z14" s="106">
        <f t="shared" si="7"/>
        <v>592343.4</v>
      </c>
      <c r="AA14" s="114"/>
      <c r="AB14" s="172">
        <f t="shared" si="8"/>
        <v>39730.35</v>
      </c>
      <c r="AC14" s="173">
        <f>G14*1400</f>
        <v>7700</v>
      </c>
      <c r="AD14" s="175">
        <f t="shared" si="9"/>
        <v>639773.75</v>
      </c>
      <c r="AE14" s="115"/>
    </row>
    <row r="15" spans="1:33" s="16" customFormat="1" ht="12" x14ac:dyDescent="0.2">
      <c r="A15" s="90">
        <f t="shared" si="10"/>
        <v>8</v>
      </c>
      <c r="B15" s="101" t="s">
        <v>15</v>
      </c>
      <c r="C15" s="93">
        <v>14</v>
      </c>
      <c r="D15" s="116">
        <v>7001</v>
      </c>
      <c r="E15" s="106">
        <f t="shared" si="0"/>
        <v>700.1</v>
      </c>
      <c r="F15" s="106">
        <f t="shared" si="1"/>
        <v>7701.1</v>
      </c>
      <c r="G15" s="117">
        <v>7.5</v>
      </c>
      <c r="H15" s="112">
        <f t="shared" si="2"/>
        <v>57758.25</v>
      </c>
      <c r="I15" s="118">
        <v>0.3</v>
      </c>
      <c r="J15" s="112">
        <f t="shared" si="3"/>
        <v>17327.474999999999</v>
      </c>
      <c r="K15" s="118"/>
      <c r="L15" s="112"/>
      <c r="M15" s="113">
        <v>0.1</v>
      </c>
      <c r="N15" s="112">
        <f>F15*5*10%</f>
        <v>3850.55</v>
      </c>
      <c r="O15" s="118">
        <v>0.25</v>
      </c>
      <c r="P15" s="119">
        <f>O15*F15*4</f>
        <v>7701.1</v>
      </c>
      <c r="Q15" s="118">
        <v>0.15</v>
      </c>
      <c r="R15" s="119">
        <f t="shared" ref="R15" si="11">Q15*F15*5</f>
        <v>5775.8249999999998</v>
      </c>
      <c r="S15" s="118">
        <v>0.15</v>
      </c>
      <c r="T15" s="119">
        <f>H15*S15</f>
        <v>8663.7374999999993</v>
      </c>
      <c r="U15" s="113">
        <v>0.3</v>
      </c>
      <c r="V15" s="112">
        <f t="shared" si="5"/>
        <v>17327.474999999999</v>
      </c>
      <c r="W15" s="112"/>
      <c r="X15" s="112"/>
      <c r="Y15" s="106">
        <f t="shared" si="6"/>
        <v>118404.41250000002</v>
      </c>
      <c r="Z15" s="106">
        <f t="shared" si="7"/>
        <v>947235.30000000016</v>
      </c>
      <c r="AA15" s="114"/>
      <c r="AB15" s="172">
        <f t="shared" si="8"/>
        <v>57758.25</v>
      </c>
      <c r="AC15" s="173">
        <f>G15*1400</f>
        <v>10500</v>
      </c>
      <c r="AD15" s="175">
        <f t="shared" si="9"/>
        <v>1015493.5500000002</v>
      </c>
      <c r="AE15" s="115"/>
    </row>
    <row r="16" spans="1:33" s="16" customFormat="1" ht="12" x14ac:dyDescent="0.2">
      <c r="A16" s="90">
        <f t="shared" si="10"/>
        <v>9</v>
      </c>
      <c r="B16" s="100" t="s">
        <v>45</v>
      </c>
      <c r="C16" s="93">
        <v>10</v>
      </c>
      <c r="D16" s="116">
        <v>5265</v>
      </c>
      <c r="E16" s="116">
        <f t="shared" si="0"/>
        <v>526.5</v>
      </c>
      <c r="F16" s="116">
        <f t="shared" si="1"/>
        <v>5791.5</v>
      </c>
      <c r="G16" s="117">
        <v>1.5</v>
      </c>
      <c r="H16" s="112">
        <f t="shared" si="2"/>
        <v>8687.25</v>
      </c>
      <c r="I16" s="118">
        <v>0.3</v>
      </c>
      <c r="J16" s="119">
        <f t="shared" si="3"/>
        <v>2606.1749999999997</v>
      </c>
      <c r="K16" s="118"/>
      <c r="L16" s="119"/>
      <c r="M16" s="118"/>
      <c r="N16" s="119"/>
      <c r="O16" s="118"/>
      <c r="P16" s="119"/>
      <c r="Q16" s="118"/>
      <c r="R16" s="119"/>
      <c r="S16" s="118"/>
      <c r="T16" s="119"/>
      <c r="U16" s="118">
        <v>0.3</v>
      </c>
      <c r="V16" s="119">
        <f t="shared" si="5"/>
        <v>2606.1749999999997</v>
      </c>
      <c r="W16" s="118"/>
      <c r="X16" s="119"/>
      <c r="Y16" s="116">
        <f t="shared" si="6"/>
        <v>13899.599999999999</v>
      </c>
      <c r="Z16" s="106">
        <f t="shared" si="7"/>
        <v>111196.79999999999</v>
      </c>
      <c r="AA16" s="114"/>
      <c r="AB16" s="172">
        <f t="shared" si="8"/>
        <v>8687.25</v>
      </c>
      <c r="AC16" s="173">
        <f>G16*1400</f>
        <v>2100</v>
      </c>
      <c r="AD16" s="175">
        <f t="shared" si="9"/>
        <v>121984.04999999999</v>
      </c>
      <c r="AE16" s="115"/>
    </row>
    <row r="17" spans="1:32" s="16" customFormat="1" thickBot="1" x14ac:dyDescent="0.25">
      <c r="A17" s="90">
        <f t="shared" si="10"/>
        <v>10</v>
      </c>
      <c r="B17" s="102" t="s">
        <v>51</v>
      </c>
      <c r="C17" s="96">
        <v>9</v>
      </c>
      <c r="D17" s="120">
        <v>5005</v>
      </c>
      <c r="E17" s="120">
        <f t="shared" si="0"/>
        <v>500.5</v>
      </c>
      <c r="F17" s="120">
        <f t="shared" si="1"/>
        <v>5505.5</v>
      </c>
      <c r="G17" s="121">
        <v>0.5</v>
      </c>
      <c r="H17" s="122">
        <f t="shared" ref="H17" si="12">F17*G17</f>
        <v>2752.75</v>
      </c>
      <c r="I17" s="123">
        <v>0.3</v>
      </c>
      <c r="J17" s="122">
        <f t="shared" si="3"/>
        <v>825.82499999999993</v>
      </c>
      <c r="K17" s="118"/>
      <c r="L17" s="112"/>
      <c r="M17" s="122"/>
      <c r="N17" s="122"/>
      <c r="O17" s="122"/>
      <c r="P17" s="122"/>
      <c r="Q17" s="122"/>
      <c r="R17" s="122"/>
      <c r="S17" s="123"/>
      <c r="T17" s="122"/>
      <c r="U17" s="113">
        <v>0.3</v>
      </c>
      <c r="V17" s="122">
        <f t="shared" si="5"/>
        <v>825.82499999999993</v>
      </c>
      <c r="W17" s="122"/>
      <c r="X17" s="122"/>
      <c r="Y17" s="120">
        <f t="shared" si="6"/>
        <v>4404.3999999999996</v>
      </c>
      <c r="Z17" s="106">
        <f t="shared" si="7"/>
        <v>35235.199999999997</v>
      </c>
      <c r="AA17" s="124"/>
      <c r="AB17" s="172">
        <f t="shared" si="8"/>
        <v>2752.75</v>
      </c>
      <c r="AC17" s="173">
        <v>4500</v>
      </c>
      <c r="AD17" s="176">
        <f t="shared" si="9"/>
        <v>42487.95</v>
      </c>
      <c r="AE17" s="115"/>
    </row>
    <row r="18" spans="1:32" s="16" customFormat="1" ht="33" customHeight="1" thickBot="1" x14ac:dyDescent="0.25">
      <c r="A18" s="79"/>
      <c r="B18" s="78" t="s">
        <v>5</v>
      </c>
      <c r="C18" s="79"/>
      <c r="D18" s="14">
        <f>SUM(D8:D17)</f>
        <v>62372</v>
      </c>
      <c r="E18" s="14">
        <f>SUM(E8:E17)</f>
        <v>6237.2000000000007</v>
      </c>
      <c r="F18" s="14">
        <f>SUM(F8:F17)</f>
        <v>68609.200000000012</v>
      </c>
      <c r="G18" s="80">
        <f>SUM(G8:G17)</f>
        <v>42</v>
      </c>
      <c r="H18" s="14">
        <f>SUM(H8:H17)</f>
        <v>287992.09999999998</v>
      </c>
      <c r="I18" s="14"/>
      <c r="J18" s="14">
        <f>SUM(J8:J17)</f>
        <v>70496.25</v>
      </c>
      <c r="K18" s="14"/>
      <c r="L18" s="14">
        <f>SUM(L8:L17)</f>
        <v>9499.27</v>
      </c>
      <c r="M18" s="14"/>
      <c r="N18" s="14">
        <f>SUM(N8:N17)</f>
        <v>4602.8180000000002</v>
      </c>
      <c r="O18" s="14"/>
      <c r="P18" s="14">
        <f>SUM(P8:P17)</f>
        <v>31193.800000000003</v>
      </c>
      <c r="Q18" s="14"/>
      <c r="R18" s="14">
        <f>SUM(R8:R17)</f>
        <v>22549.23</v>
      </c>
      <c r="S18" s="14"/>
      <c r="T18" s="14">
        <f>SUM(T8:T17)</f>
        <v>8663.7374999999993</v>
      </c>
      <c r="U18" s="14"/>
      <c r="V18" s="14">
        <f>SUM(V8:V17)</f>
        <v>86397.63</v>
      </c>
      <c r="W18" s="14"/>
      <c r="X18" s="14">
        <f t="shared" ref="X18:AD18" si="13">SUM(X8:X17)</f>
        <v>0</v>
      </c>
      <c r="Y18" s="14">
        <f>SUM(Y8:Y17)</f>
        <v>521394.83550000004</v>
      </c>
      <c r="Z18" s="14">
        <f t="shared" si="13"/>
        <v>4171158.6840000004</v>
      </c>
      <c r="AA18" s="14">
        <f t="shared" si="13"/>
        <v>0</v>
      </c>
      <c r="AB18" s="14">
        <f t="shared" si="13"/>
        <v>287992.09999999998</v>
      </c>
      <c r="AC18" s="81">
        <f t="shared" si="13"/>
        <v>100849.22</v>
      </c>
      <c r="AD18" s="82">
        <f t="shared" si="13"/>
        <v>4560000.0039999997</v>
      </c>
      <c r="AE18" s="86"/>
    </row>
    <row r="19" spans="1:32" ht="15.75" customHeight="1" x14ac:dyDescent="0.2">
      <c r="A19" s="83"/>
      <c r="B19" s="83"/>
      <c r="C19" s="83"/>
      <c r="D19" s="84"/>
      <c r="E19" s="84"/>
      <c r="F19" s="84"/>
      <c r="G19" s="85"/>
      <c r="H19" s="6"/>
      <c r="I19" s="9"/>
      <c r="J19" s="6"/>
      <c r="K19" s="9"/>
      <c r="L19" s="6"/>
      <c r="M19" s="6"/>
      <c r="N19" s="6"/>
      <c r="O19" s="6"/>
      <c r="P19" s="6"/>
      <c r="Q19" s="6"/>
      <c r="R19" s="6"/>
      <c r="S19" s="6"/>
      <c r="T19" s="6"/>
      <c r="U19" s="9"/>
      <c r="V19" s="6"/>
      <c r="W19" s="6"/>
      <c r="X19" s="6"/>
      <c r="Y19" s="25"/>
      <c r="AA19" s="86"/>
      <c r="AB19" s="43" t="s">
        <v>43</v>
      </c>
      <c r="AC19" s="87"/>
      <c r="AD19" s="43">
        <f>AD18*0.22+400</f>
        <v>1003600.0008799999</v>
      </c>
      <c r="AE19" s="87"/>
    </row>
    <row r="20" spans="1:32" ht="14.25" customHeight="1" x14ac:dyDescent="0.2">
      <c r="A20" s="83"/>
      <c r="B20" s="83"/>
      <c r="C20" s="83"/>
      <c r="D20" s="84"/>
      <c r="E20" s="84"/>
      <c r="F20" s="84"/>
      <c r="G20" s="85"/>
      <c r="H20" s="6"/>
      <c r="I20" s="9"/>
      <c r="J20" s="6"/>
      <c r="K20" s="9"/>
      <c r="L20" s="205"/>
      <c r="M20" s="205"/>
      <c r="N20" s="205"/>
      <c r="O20" s="205"/>
      <c r="P20" s="205"/>
      <c r="Q20" s="205"/>
      <c r="R20" s="205"/>
      <c r="S20" s="205"/>
      <c r="T20" s="6"/>
      <c r="U20" s="9"/>
      <c r="V20" s="6"/>
      <c r="W20" s="6"/>
      <c r="X20" s="6"/>
      <c r="Y20" s="25"/>
      <c r="AA20" s="86"/>
      <c r="AB20" s="43" t="s">
        <v>44</v>
      </c>
      <c r="AC20" s="87"/>
      <c r="AD20" s="43">
        <f>AD18+AD19</f>
        <v>5563600.0048799999</v>
      </c>
      <c r="AE20" s="86"/>
      <c r="AF20" s="54"/>
    </row>
    <row r="21" spans="1:32" ht="42.75" hidden="1" customHeight="1" x14ac:dyDescent="0.2">
      <c r="A21" s="206"/>
      <c r="B21" s="206"/>
      <c r="C21" s="206"/>
      <c r="D21" s="46"/>
      <c r="E21" s="46"/>
      <c r="F21" s="46"/>
      <c r="G21" s="47"/>
      <c r="H21" s="47"/>
      <c r="I21" s="47"/>
      <c r="L21" s="207"/>
      <c r="M21" s="207"/>
      <c r="N21" s="207"/>
      <c r="O21" s="207"/>
      <c r="P21" s="207"/>
      <c r="Q21" s="207"/>
      <c r="R21" s="207"/>
      <c r="S21" s="207"/>
    </row>
    <row r="22" spans="1:32" ht="20.25" customHeight="1" x14ac:dyDescent="0.2">
      <c r="D22" s="182" t="s">
        <v>4</v>
      </c>
      <c r="E22" s="182"/>
      <c r="F22" s="183"/>
      <c r="G22" s="183"/>
      <c r="H22" s="183"/>
      <c r="I22" s="183"/>
      <c r="J22" s="48"/>
      <c r="K22" s="48"/>
      <c r="L22" s="48"/>
      <c r="M22" s="48"/>
      <c r="N22" s="48"/>
      <c r="O22" s="48" t="s">
        <v>10</v>
      </c>
      <c r="P22" s="48"/>
      <c r="Q22" s="48"/>
      <c r="R22" s="48"/>
    </row>
    <row r="23" spans="1:32" x14ac:dyDescent="0.2">
      <c r="D23" s="5"/>
      <c r="E23" s="48"/>
      <c r="F23" s="48"/>
      <c r="G23" s="49"/>
      <c r="H23" s="49"/>
      <c r="I23" s="49"/>
      <c r="J23" s="48"/>
      <c r="K23" s="48"/>
      <c r="L23" s="48"/>
      <c r="M23" s="48"/>
      <c r="N23" s="48"/>
      <c r="O23" s="48"/>
      <c r="P23" s="48"/>
      <c r="Q23" s="48"/>
      <c r="R23" s="48"/>
    </row>
    <row r="24" spans="1:32" x14ac:dyDescent="0.2">
      <c r="D24" s="46"/>
      <c r="E24" s="46"/>
      <c r="F24" s="46"/>
      <c r="G24" s="47"/>
      <c r="H24" s="47"/>
      <c r="I24" s="47"/>
    </row>
    <row r="25" spans="1:32" x14ac:dyDescent="0.2">
      <c r="D25" s="46"/>
      <c r="E25" s="46"/>
      <c r="F25" s="46"/>
      <c r="G25" s="47"/>
      <c r="H25" s="47"/>
      <c r="I25" s="47"/>
    </row>
    <row r="26" spans="1:32" x14ac:dyDescent="0.2">
      <c r="D26" s="46"/>
      <c r="E26" s="46"/>
      <c r="F26" s="46"/>
      <c r="G26" s="47"/>
      <c r="H26" s="47"/>
      <c r="I26" s="47"/>
      <c r="AD26" s="55"/>
    </row>
    <row r="27" spans="1:32" x14ac:dyDescent="0.2">
      <c r="D27" s="46"/>
      <c r="E27" s="46"/>
      <c r="F27" s="46"/>
      <c r="G27" s="47"/>
      <c r="H27" s="47"/>
      <c r="I27" s="47"/>
    </row>
    <row r="28" spans="1:32" x14ac:dyDescent="0.2">
      <c r="D28" s="46"/>
      <c r="E28" s="46"/>
      <c r="F28" s="46"/>
      <c r="G28" s="47"/>
      <c r="H28" s="47"/>
      <c r="I28" s="47"/>
    </row>
    <row r="29" spans="1:32" x14ac:dyDescent="0.2">
      <c r="D29" s="46"/>
      <c r="E29" s="46"/>
      <c r="F29" s="46"/>
      <c r="G29" s="47"/>
      <c r="H29" s="47"/>
      <c r="I29" s="47"/>
    </row>
    <row r="30" spans="1:32" x14ac:dyDescent="0.2">
      <c r="D30" s="46"/>
      <c r="E30" s="46"/>
      <c r="F30" s="46"/>
      <c r="G30" s="47"/>
      <c r="H30" s="47"/>
      <c r="I30" s="47"/>
      <c r="AD30" s="55"/>
    </row>
    <row r="31" spans="1:32" x14ac:dyDescent="0.2">
      <c r="D31" s="46"/>
      <c r="E31" s="46"/>
      <c r="F31" s="46"/>
      <c r="G31" s="47"/>
      <c r="H31" s="47"/>
      <c r="I31" s="47"/>
      <c r="AD31" s="55"/>
    </row>
    <row r="32" spans="1:32" x14ac:dyDescent="0.2">
      <c r="D32" s="46"/>
      <c r="E32" s="46"/>
      <c r="F32" s="46"/>
      <c r="G32" s="47"/>
      <c r="H32" s="47"/>
      <c r="I32" s="47"/>
    </row>
    <row r="33" spans="1:9" x14ac:dyDescent="0.2">
      <c r="D33" s="46"/>
      <c r="E33" s="46"/>
      <c r="F33" s="46"/>
      <c r="G33" s="47"/>
      <c r="H33" s="47"/>
      <c r="I33" s="47"/>
    </row>
    <row r="34" spans="1:9" x14ac:dyDescent="0.2">
      <c r="D34" s="46"/>
      <c r="E34" s="46"/>
      <c r="F34" s="46"/>
      <c r="G34" s="47"/>
      <c r="H34" s="47"/>
      <c r="I34" s="47"/>
    </row>
    <row r="35" spans="1:9" x14ac:dyDescent="0.2">
      <c r="D35" s="46"/>
      <c r="E35" s="46"/>
      <c r="F35" s="46"/>
      <c r="G35" s="47"/>
      <c r="H35" s="47"/>
      <c r="I35" s="47"/>
    </row>
    <row r="36" spans="1:9" x14ac:dyDescent="0.2">
      <c r="D36" s="46"/>
      <c r="E36" s="46"/>
      <c r="F36" s="46"/>
      <c r="G36" s="47"/>
      <c r="H36" s="47"/>
      <c r="I36" s="47"/>
    </row>
    <row r="37" spans="1:9" x14ac:dyDescent="0.2">
      <c r="A37" s="15"/>
      <c r="B37" s="15"/>
      <c r="C37" s="15"/>
      <c r="D37" s="26"/>
      <c r="E37" s="26"/>
      <c r="F37" s="26"/>
      <c r="G37" s="47"/>
      <c r="H37" s="47"/>
      <c r="I37" s="47"/>
    </row>
    <row r="38" spans="1:9" x14ac:dyDescent="0.2">
      <c r="A38" s="15"/>
      <c r="B38" s="7"/>
      <c r="C38" s="15"/>
      <c r="D38" s="26"/>
      <c r="E38" s="26"/>
      <c r="F38" s="26"/>
      <c r="G38" s="47"/>
      <c r="H38" s="47"/>
      <c r="I38" s="47"/>
    </row>
    <row r="39" spans="1:9" x14ac:dyDescent="0.2">
      <c r="A39" s="15"/>
      <c r="B39" s="7"/>
      <c r="C39" s="15"/>
      <c r="D39" s="26"/>
      <c r="E39" s="26"/>
      <c r="F39" s="26"/>
      <c r="G39" s="47"/>
      <c r="H39" s="47"/>
      <c r="I39" s="47"/>
    </row>
    <row r="40" spans="1:9" x14ac:dyDescent="0.2">
      <c r="A40" s="15"/>
      <c r="B40" s="7"/>
      <c r="C40" s="15"/>
      <c r="D40" s="26"/>
      <c r="E40" s="26"/>
      <c r="F40" s="26"/>
      <c r="G40" s="47"/>
      <c r="H40" s="47"/>
      <c r="I40" s="47"/>
    </row>
    <row r="41" spans="1:9" x14ac:dyDescent="0.2">
      <c r="A41" s="15"/>
      <c r="B41" s="7"/>
      <c r="C41" s="15"/>
      <c r="D41" s="26"/>
      <c r="E41" s="26"/>
      <c r="F41" s="26"/>
      <c r="G41" s="47"/>
      <c r="H41" s="47"/>
      <c r="I41" s="47"/>
    </row>
    <row r="42" spans="1:9" x14ac:dyDescent="0.2">
      <c r="A42" s="15"/>
      <c r="B42" s="7"/>
      <c r="C42" s="15"/>
      <c r="D42" s="26"/>
      <c r="E42" s="26"/>
      <c r="F42" s="26"/>
      <c r="G42" s="47"/>
      <c r="H42" s="47"/>
      <c r="I42" s="47"/>
    </row>
    <row r="43" spans="1:9" x14ac:dyDescent="0.2">
      <c r="A43" s="15"/>
      <c r="B43" s="7"/>
      <c r="C43" s="15"/>
      <c r="D43" s="26"/>
      <c r="E43" s="26"/>
      <c r="F43" s="26"/>
      <c r="G43" s="47"/>
      <c r="H43" s="47"/>
      <c r="I43" s="47"/>
    </row>
    <row r="44" spans="1:9" x14ac:dyDescent="0.2">
      <c r="A44" s="15"/>
      <c r="B44" s="7"/>
      <c r="C44" s="15"/>
      <c r="D44" s="26"/>
      <c r="E44" s="26"/>
      <c r="F44" s="26"/>
      <c r="G44" s="47"/>
      <c r="H44" s="47"/>
      <c r="I44" s="47"/>
    </row>
    <row r="45" spans="1:9" x14ac:dyDescent="0.2">
      <c r="A45" s="15"/>
      <c r="B45" s="7"/>
      <c r="C45" s="15"/>
      <c r="D45" s="26"/>
      <c r="E45" s="26"/>
      <c r="F45" s="26"/>
      <c r="G45" s="47"/>
      <c r="H45" s="47"/>
      <c r="I45" s="47"/>
    </row>
    <row r="46" spans="1:9" x14ac:dyDescent="0.2">
      <c r="A46" s="15"/>
      <c r="B46" s="7"/>
      <c r="C46" s="15"/>
      <c r="D46" s="26"/>
      <c r="E46" s="26"/>
      <c r="F46" s="26"/>
      <c r="G46" s="47"/>
      <c r="H46" s="47"/>
      <c r="I46" s="47"/>
    </row>
    <row r="47" spans="1:9" x14ac:dyDescent="0.2">
      <c r="A47" s="15"/>
      <c r="B47" s="7"/>
      <c r="C47" s="15"/>
      <c r="D47" s="26"/>
      <c r="E47" s="26"/>
      <c r="F47" s="26"/>
      <c r="G47" s="47"/>
      <c r="H47" s="47"/>
      <c r="I47" s="47"/>
    </row>
    <row r="48" spans="1:9" x14ac:dyDescent="0.2">
      <c r="A48" s="15"/>
      <c r="B48" s="7"/>
      <c r="C48" s="15"/>
      <c r="D48" s="26"/>
      <c r="E48" s="26"/>
      <c r="F48" s="26"/>
      <c r="G48" s="47"/>
      <c r="H48" s="47"/>
      <c r="I48" s="47"/>
    </row>
    <row r="49" spans="1:9" x14ac:dyDescent="0.2">
      <c r="A49" s="15"/>
      <c r="B49" s="7"/>
      <c r="C49" s="15"/>
      <c r="D49" s="26"/>
      <c r="E49" s="26"/>
      <c r="F49" s="26"/>
      <c r="G49" s="47"/>
      <c r="H49" s="47"/>
      <c r="I49" s="47"/>
    </row>
    <row r="50" spans="1:9" x14ac:dyDescent="0.2">
      <c r="A50" s="15"/>
      <c r="B50" s="7"/>
      <c r="C50" s="15"/>
      <c r="D50" s="26"/>
      <c r="E50" s="26"/>
      <c r="F50" s="26"/>
      <c r="G50" s="47"/>
      <c r="H50" s="47"/>
      <c r="I50" s="47"/>
    </row>
    <row r="51" spans="1:9" x14ac:dyDescent="0.2">
      <c r="A51" s="15"/>
      <c r="B51" s="7"/>
      <c r="C51" s="15"/>
      <c r="D51" s="26"/>
      <c r="E51" s="26"/>
      <c r="F51" s="26"/>
      <c r="G51" s="47"/>
      <c r="H51" s="47"/>
      <c r="I51" s="47"/>
    </row>
    <row r="52" spans="1:9" x14ac:dyDescent="0.2">
      <c r="A52" s="15"/>
      <c r="B52" s="7"/>
      <c r="C52" s="15"/>
      <c r="D52" s="26"/>
      <c r="E52" s="26"/>
      <c r="F52" s="26"/>
      <c r="G52" s="47"/>
      <c r="H52" s="47"/>
      <c r="I52" s="47"/>
    </row>
    <row r="53" spans="1:9" x14ac:dyDescent="0.2">
      <c r="A53" s="15"/>
      <c r="B53" s="7"/>
      <c r="C53" s="15"/>
      <c r="D53" s="26"/>
      <c r="E53" s="26"/>
      <c r="F53" s="26"/>
      <c r="G53" s="47"/>
      <c r="H53" s="47"/>
      <c r="I53" s="47"/>
    </row>
    <row r="54" spans="1:9" x14ac:dyDescent="0.2">
      <c r="A54" s="15"/>
      <c r="B54" s="7"/>
      <c r="C54" s="15"/>
      <c r="D54" s="26"/>
      <c r="E54" s="26"/>
      <c r="F54" s="26"/>
      <c r="G54" s="47"/>
      <c r="H54" s="47"/>
      <c r="I54" s="47"/>
    </row>
    <row r="55" spans="1:9" x14ac:dyDescent="0.2">
      <c r="A55" s="15"/>
      <c r="B55" s="7"/>
      <c r="C55" s="15"/>
      <c r="D55" s="26"/>
      <c r="E55" s="26"/>
      <c r="F55" s="26"/>
      <c r="G55" s="47"/>
      <c r="H55" s="47"/>
      <c r="I55" s="47"/>
    </row>
    <row r="56" spans="1:9" x14ac:dyDescent="0.2">
      <c r="A56" s="15"/>
      <c r="B56" s="7"/>
      <c r="C56" s="15"/>
      <c r="D56" s="26"/>
      <c r="E56" s="26"/>
      <c r="F56" s="26"/>
      <c r="G56" s="47"/>
      <c r="H56" s="47"/>
      <c r="I56" s="47"/>
    </row>
    <row r="57" spans="1:9" x14ac:dyDescent="0.2">
      <c r="A57" s="15"/>
      <c r="B57" s="7"/>
      <c r="C57" s="15"/>
      <c r="D57" s="26"/>
      <c r="E57" s="26"/>
      <c r="F57" s="26"/>
      <c r="G57" s="47"/>
      <c r="H57" s="47"/>
      <c r="I57" s="47"/>
    </row>
    <row r="58" spans="1:9" x14ac:dyDescent="0.2">
      <c r="A58" s="15"/>
      <c r="B58" s="7"/>
      <c r="C58" s="15"/>
      <c r="D58" s="26"/>
      <c r="E58" s="26"/>
      <c r="F58" s="26"/>
      <c r="G58" s="47"/>
      <c r="H58" s="47"/>
      <c r="I58" s="47"/>
    </row>
    <row r="59" spans="1:9" x14ac:dyDescent="0.2">
      <c r="A59" s="15"/>
      <c r="B59" s="7"/>
      <c r="C59" s="15"/>
      <c r="D59" s="26"/>
      <c r="E59" s="26"/>
      <c r="F59" s="26"/>
      <c r="G59" s="47"/>
      <c r="H59" s="47"/>
      <c r="I59" s="47"/>
    </row>
    <row r="60" spans="1:9" x14ac:dyDescent="0.2">
      <c r="A60" s="15"/>
      <c r="B60" s="7"/>
      <c r="C60" s="15"/>
      <c r="D60" s="26"/>
      <c r="E60" s="26"/>
      <c r="F60" s="26"/>
      <c r="G60" s="47"/>
      <c r="H60" s="47"/>
      <c r="I60" s="47"/>
    </row>
    <row r="61" spans="1:9" x14ac:dyDescent="0.2">
      <c r="A61" s="15"/>
      <c r="B61" s="7"/>
      <c r="C61" s="15"/>
      <c r="D61" s="26"/>
      <c r="E61" s="26"/>
      <c r="F61" s="26"/>
      <c r="G61" s="47"/>
      <c r="H61" s="47"/>
      <c r="I61" s="47"/>
    </row>
    <row r="62" spans="1:9" x14ac:dyDescent="0.2">
      <c r="A62" s="15"/>
      <c r="B62" s="7"/>
      <c r="C62" s="15"/>
      <c r="D62" s="26"/>
      <c r="E62" s="26"/>
      <c r="F62" s="26"/>
      <c r="G62" s="47"/>
      <c r="H62" s="47"/>
      <c r="I62" s="47"/>
    </row>
    <row r="63" spans="1:9" x14ac:dyDescent="0.2">
      <c r="A63" s="15"/>
      <c r="B63" s="7"/>
      <c r="C63" s="15"/>
      <c r="D63" s="26"/>
      <c r="E63" s="26"/>
      <c r="F63" s="26"/>
      <c r="G63" s="47"/>
      <c r="H63" s="47"/>
      <c r="I63" s="47"/>
    </row>
    <row r="64" spans="1:9" x14ac:dyDescent="0.2">
      <c r="A64" s="15"/>
      <c r="B64" s="56"/>
      <c r="C64" s="15"/>
      <c r="D64" s="26"/>
      <c r="E64" s="26"/>
      <c r="F64" s="26"/>
      <c r="G64" s="47"/>
      <c r="H64" s="47"/>
      <c r="I64" s="47"/>
    </row>
    <row r="65" spans="1:9" x14ac:dyDescent="0.2">
      <c r="A65" s="15"/>
      <c r="B65" s="56"/>
      <c r="C65" s="15"/>
      <c r="D65" s="26"/>
      <c r="E65" s="26"/>
      <c r="F65" s="26"/>
      <c r="G65" s="47"/>
      <c r="H65" s="47"/>
      <c r="I65" s="47"/>
    </row>
    <row r="66" spans="1:9" x14ac:dyDescent="0.2">
      <c r="A66" s="15"/>
      <c r="B66" s="56"/>
      <c r="C66" s="15"/>
      <c r="D66" s="26"/>
      <c r="E66" s="26"/>
      <c r="F66" s="26"/>
      <c r="G66" s="47"/>
      <c r="H66" s="47"/>
      <c r="I66" s="47"/>
    </row>
    <row r="67" spans="1:9" x14ac:dyDescent="0.2">
      <c r="A67" s="15"/>
      <c r="B67" s="7"/>
      <c r="C67" s="15"/>
      <c r="D67" s="26"/>
      <c r="E67" s="26"/>
      <c r="F67" s="26"/>
      <c r="G67" s="47"/>
      <c r="H67" s="47"/>
      <c r="I67" s="47"/>
    </row>
    <row r="68" spans="1:9" x14ac:dyDescent="0.2">
      <c r="A68" s="15"/>
      <c r="B68" s="7"/>
      <c r="C68" s="15"/>
      <c r="D68" s="26"/>
      <c r="E68" s="26"/>
      <c r="F68" s="26"/>
      <c r="G68" s="47"/>
      <c r="H68" s="47"/>
      <c r="I68" s="47"/>
    </row>
    <row r="69" spans="1:9" x14ac:dyDescent="0.2">
      <c r="A69" s="15"/>
      <c r="B69" s="7"/>
      <c r="C69" s="15"/>
      <c r="D69" s="26"/>
      <c r="E69" s="26"/>
      <c r="F69" s="26"/>
      <c r="G69" s="47"/>
      <c r="H69" s="47"/>
      <c r="I69" s="47"/>
    </row>
    <row r="70" spans="1:9" x14ac:dyDescent="0.2">
      <c r="A70" s="15"/>
      <c r="B70" s="7"/>
      <c r="C70" s="15"/>
      <c r="D70" s="50"/>
      <c r="E70" s="50"/>
      <c r="F70" s="50"/>
    </row>
    <row r="71" spans="1:9" x14ac:dyDescent="0.2">
      <c r="A71" s="15"/>
      <c r="B71" s="7"/>
      <c r="C71" s="15"/>
      <c r="D71" s="50"/>
      <c r="E71" s="50"/>
      <c r="F71" s="50"/>
    </row>
    <row r="72" spans="1:9" x14ac:dyDescent="0.2">
      <c r="A72" s="15"/>
      <c r="B72" s="7"/>
      <c r="C72" s="15"/>
      <c r="D72" s="50"/>
      <c r="E72" s="50"/>
      <c r="F72" s="50"/>
    </row>
    <row r="73" spans="1:9" x14ac:dyDescent="0.2">
      <c r="A73" s="15"/>
      <c r="B73" s="7"/>
      <c r="C73" s="15"/>
      <c r="D73" s="50"/>
      <c r="E73" s="50"/>
      <c r="F73" s="50"/>
    </row>
    <row r="74" spans="1:9" x14ac:dyDescent="0.2">
      <c r="A74" s="15"/>
      <c r="B74" s="57"/>
      <c r="C74" s="15"/>
      <c r="D74" s="50"/>
      <c r="E74" s="50"/>
      <c r="F74" s="50"/>
    </row>
    <row r="75" spans="1:9" x14ac:dyDescent="0.2">
      <c r="A75" s="15"/>
      <c r="B75" s="7"/>
      <c r="C75" s="15"/>
      <c r="D75" s="50"/>
      <c r="E75" s="50"/>
      <c r="F75" s="50"/>
    </row>
    <row r="76" spans="1:9" x14ac:dyDescent="0.2">
      <c r="A76" s="15"/>
      <c r="B76" s="56"/>
      <c r="C76" s="15"/>
      <c r="D76" s="50"/>
      <c r="E76" s="50"/>
      <c r="F76" s="50"/>
    </row>
    <row r="77" spans="1:9" x14ac:dyDescent="0.2">
      <c r="A77" s="15"/>
      <c r="B77" s="57"/>
      <c r="C77" s="15"/>
      <c r="D77" s="50"/>
      <c r="E77" s="50"/>
      <c r="F77" s="50"/>
    </row>
    <row r="78" spans="1:9" x14ac:dyDescent="0.2">
      <c r="A78" s="15"/>
      <c r="B78" s="57"/>
      <c r="C78" s="15"/>
      <c r="D78" s="50"/>
      <c r="E78" s="50"/>
      <c r="F78" s="50"/>
    </row>
    <row r="79" spans="1:9" x14ac:dyDescent="0.2">
      <c r="A79" s="15"/>
      <c r="B79" s="56"/>
      <c r="C79" s="15"/>
      <c r="D79" s="50"/>
      <c r="E79" s="50"/>
      <c r="F79" s="50"/>
    </row>
    <row r="80" spans="1:9" x14ac:dyDescent="0.2">
      <c r="A80" s="15"/>
      <c r="B80" s="7"/>
      <c r="C80" s="15"/>
      <c r="D80" s="50"/>
      <c r="E80" s="50"/>
      <c r="F80" s="50"/>
    </row>
    <row r="81" spans="1:6" x14ac:dyDescent="0.2">
      <c r="A81" s="15"/>
      <c r="B81" s="7"/>
      <c r="C81" s="15"/>
      <c r="D81" s="50"/>
      <c r="E81" s="50"/>
      <c r="F81" s="50"/>
    </row>
    <row r="82" spans="1:6" x14ac:dyDescent="0.2">
      <c r="A82" s="15"/>
      <c r="B82" s="56"/>
      <c r="C82" s="15"/>
      <c r="D82" s="50"/>
      <c r="E82" s="50"/>
      <c r="F82" s="50"/>
    </row>
    <row r="83" spans="1:6" x14ac:dyDescent="0.2">
      <c r="A83" s="15"/>
      <c r="B83" s="15"/>
      <c r="C83" s="15"/>
      <c r="D83" s="50"/>
      <c r="E83" s="50"/>
      <c r="F83" s="50"/>
    </row>
    <row r="84" spans="1:6" x14ac:dyDescent="0.2">
      <c r="A84" s="15"/>
      <c r="B84" s="15"/>
      <c r="C84" s="15"/>
      <c r="D84" s="50"/>
      <c r="E84" s="50"/>
      <c r="F84" s="50"/>
    </row>
    <row r="85" spans="1:6" x14ac:dyDescent="0.2">
      <c r="A85" s="15"/>
      <c r="B85" s="15"/>
      <c r="C85" s="15"/>
      <c r="D85" s="50"/>
      <c r="E85" s="50"/>
      <c r="F85" s="50"/>
    </row>
    <row r="86" spans="1:6" x14ac:dyDescent="0.2">
      <c r="A86" s="15"/>
      <c r="B86" s="15"/>
      <c r="C86" s="15"/>
      <c r="D86" s="50"/>
      <c r="E86" s="50"/>
      <c r="F86" s="50"/>
    </row>
    <row r="87" spans="1:6" x14ac:dyDescent="0.2">
      <c r="A87" s="15"/>
      <c r="B87" s="15"/>
      <c r="C87" s="15"/>
      <c r="D87" s="50"/>
      <c r="E87" s="50"/>
      <c r="F87" s="50"/>
    </row>
  </sheetData>
  <mergeCells count="28">
    <mergeCell ref="V2:Y2"/>
    <mergeCell ref="Y5:Y6"/>
    <mergeCell ref="O5:P5"/>
    <mergeCell ref="Q5:R5"/>
    <mergeCell ref="S5:T5"/>
    <mergeCell ref="M5:N5"/>
    <mergeCell ref="W5:X5"/>
    <mergeCell ref="A4:AA4"/>
    <mergeCell ref="H5:H6"/>
    <mergeCell ref="K5:L5"/>
    <mergeCell ref="G5:G6"/>
    <mergeCell ref="AA5:AA6"/>
    <mergeCell ref="D22:I22"/>
    <mergeCell ref="AB5:AB6"/>
    <mergeCell ref="AC5:AC6"/>
    <mergeCell ref="AD5:AD6"/>
    <mergeCell ref="A5:A6"/>
    <mergeCell ref="B5:B6"/>
    <mergeCell ref="C5:C6"/>
    <mergeCell ref="D5:D6"/>
    <mergeCell ref="I5:J5"/>
    <mergeCell ref="E5:E6"/>
    <mergeCell ref="F5:F6"/>
    <mergeCell ref="U5:V5"/>
    <mergeCell ref="L20:S20"/>
    <mergeCell ref="A21:C21"/>
    <mergeCell ref="L21:S21"/>
    <mergeCell ref="Z5:Z6"/>
  </mergeCells>
  <phoneticPr fontId="2" type="noConversion"/>
  <printOptions horizontalCentered="1"/>
  <pageMargins left="3.937007874015748E-2" right="0.19685039370078741" top="0.74803149606299213" bottom="0.74803149606299213" header="0.31496062992125984" footer="0.31496062992125984"/>
  <pageSetup paperSize="9" scale="66" orientation="landscape" r:id="rId1"/>
  <headerFooter scaleWithDoc="0"/>
  <colBreaks count="1" manualBreakCount="1">
    <brk id="2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87"/>
  <sheetViews>
    <sheetView topLeftCell="F1" zoomScaleNormal="100" workbookViewId="0">
      <selection activeCell="Z1" sqref="Z1"/>
    </sheetView>
  </sheetViews>
  <sheetFormatPr defaultColWidth="9.140625" defaultRowHeight="12.75" x14ac:dyDescent="0.2"/>
  <cols>
    <col min="1" max="1" width="2.85546875" style="166" customWidth="1"/>
    <col min="2" max="2" width="27.28515625" style="166" customWidth="1"/>
    <col min="3" max="3" width="4.28515625" style="166" customWidth="1"/>
    <col min="4" max="4" width="9.7109375" style="45" customWidth="1"/>
    <col min="5" max="5" width="8.140625" style="45" customWidth="1"/>
    <col min="6" max="6" width="9.28515625" style="45" customWidth="1"/>
    <col min="7" max="7" width="4.140625" style="166" customWidth="1"/>
    <col min="8" max="8" width="10.42578125" style="166" customWidth="1"/>
    <col min="9" max="9" width="4.140625" style="166" customWidth="1"/>
    <col min="10" max="10" width="9.42578125" style="166" customWidth="1"/>
    <col min="11" max="11" width="4.42578125" style="166" customWidth="1"/>
    <col min="12" max="12" width="7.7109375" style="166" customWidth="1"/>
    <col min="13" max="13" width="4.85546875" style="166" customWidth="1"/>
    <col min="14" max="14" width="8.140625" style="166" customWidth="1"/>
    <col min="15" max="15" width="3.7109375" style="166" customWidth="1"/>
    <col min="16" max="16" width="9" style="166" customWidth="1"/>
    <col min="17" max="17" width="4.140625" style="166" customWidth="1"/>
    <col min="18" max="18" width="9.42578125" style="166" customWidth="1"/>
    <col min="19" max="19" width="5" style="166" customWidth="1"/>
    <col min="20" max="20" width="7.5703125" style="166" customWidth="1"/>
    <col min="21" max="21" width="3.7109375" style="166" customWidth="1"/>
    <col min="22" max="22" width="8.7109375" style="166" customWidth="1"/>
    <col min="23" max="23" width="0.28515625" style="166" hidden="1" customWidth="1"/>
    <col min="24" max="24" width="6.28515625" style="166" hidden="1" customWidth="1"/>
    <col min="25" max="25" width="10.5703125" style="49" customWidth="1"/>
    <col min="26" max="26" width="11.140625" style="43" customWidth="1"/>
    <col min="27" max="27" width="9.5703125" style="165" customWidth="1"/>
    <col min="28" max="28" width="8.28515625" style="165" customWidth="1"/>
    <col min="29" max="29" width="7.7109375" style="165" customWidth="1"/>
    <col min="30" max="30" width="9.7109375" style="165" customWidth="1"/>
    <col min="31" max="31" width="8.85546875" style="165" customWidth="1"/>
    <col min="32" max="16384" width="9.140625" style="166"/>
  </cols>
  <sheetData>
    <row r="1" spans="1:33" x14ac:dyDescent="0.2">
      <c r="V1" s="165"/>
      <c r="W1" s="165"/>
      <c r="X1" s="165"/>
      <c r="Y1" s="165"/>
      <c r="Z1" s="169" t="s">
        <v>76</v>
      </c>
      <c r="AA1" s="41"/>
      <c r="AB1" s="41"/>
      <c r="AC1" s="41"/>
      <c r="AD1" s="41"/>
      <c r="AE1" s="41"/>
      <c r="AF1" s="41"/>
      <c r="AG1" s="41"/>
    </row>
    <row r="2" spans="1:33" x14ac:dyDescent="0.2">
      <c r="V2" s="216"/>
      <c r="W2" s="216"/>
      <c r="X2" s="216"/>
      <c r="Y2" s="217"/>
      <c r="Z2" s="169" t="s">
        <v>67</v>
      </c>
      <c r="AA2" s="169"/>
      <c r="AB2" s="169"/>
      <c r="AC2" s="170"/>
      <c r="AD2" s="170"/>
      <c r="AE2" s="170"/>
      <c r="AF2" s="170"/>
      <c r="AG2" s="170"/>
    </row>
    <row r="4" spans="1:33" ht="49.5" customHeight="1" thickBot="1" x14ac:dyDescent="0.25">
      <c r="A4" s="211" t="s">
        <v>74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</row>
    <row r="5" spans="1:33" ht="57" customHeight="1" x14ac:dyDescent="0.2">
      <c r="A5" s="189" t="s">
        <v>42</v>
      </c>
      <c r="B5" s="191" t="s">
        <v>8</v>
      </c>
      <c r="C5" s="193" t="s">
        <v>3</v>
      </c>
      <c r="D5" s="195" t="s">
        <v>7</v>
      </c>
      <c r="E5" s="199" t="s">
        <v>40</v>
      </c>
      <c r="F5" s="201" t="s">
        <v>41</v>
      </c>
      <c r="G5" s="212" t="s">
        <v>33</v>
      </c>
      <c r="H5" s="212" t="s">
        <v>6</v>
      </c>
      <c r="I5" s="197" t="s">
        <v>31</v>
      </c>
      <c r="J5" s="198"/>
      <c r="K5" s="203" t="s">
        <v>46</v>
      </c>
      <c r="L5" s="210"/>
      <c r="M5" s="203" t="s">
        <v>37</v>
      </c>
      <c r="N5" s="210"/>
      <c r="O5" s="203" t="s">
        <v>17</v>
      </c>
      <c r="P5" s="210"/>
      <c r="Q5" s="203" t="s">
        <v>16</v>
      </c>
      <c r="R5" s="210"/>
      <c r="S5" s="203" t="s">
        <v>30</v>
      </c>
      <c r="T5" s="204"/>
      <c r="U5" s="203" t="s">
        <v>49</v>
      </c>
      <c r="V5" s="204"/>
      <c r="W5" s="197" t="s">
        <v>38</v>
      </c>
      <c r="X5" s="198"/>
      <c r="Y5" s="218" t="s">
        <v>28</v>
      </c>
      <c r="Z5" s="208" t="s">
        <v>71</v>
      </c>
      <c r="AA5" s="214" t="s">
        <v>34</v>
      </c>
      <c r="AB5" s="184" t="s">
        <v>64</v>
      </c>
      <c r="AC5" s="184" t="s">
        <v>35</v>
      </c>
      <c r="AD5" s="187" t="s">
        <v>72</v>
      </c>
    </row>
    <row r="6" spans="1:33" ht="28.5" customHeight="1" thickBot="1" x14ac:dyDescent="0.25">
      <c r="A6" s="190"/>
      <c r="B6" s="192"/>
      <c r="C6" s="194"/>
      <c r="D6" s="196"/>
      <c r="E6" s="200"/>
      <c r="F6" s="202"/>
      <c r="G6" s="213"/>
      <c r="H6" s="213"/>
      <c r="I6" s="171" t="s">
        <v>0</v>
      </c>
      <c r="J6" s="171" t="s">
        <v>1</v>
      </c>
      <c r="K6" s="171" t="s">
        <v>0</v>
      </c>
      <c r="L6" s="171" t="s">
        <v>2</v>
      </c>
      <c r="M6" s="171" t="s">
        <v>0</v>
      </c>
      <c r="N6" s="171" t="s">
        <v>2</v>
      </c>
      <c r="O6" s="171" t="s">
        <v>0</v>
      </c>
      <c r="P6" s="171" t="s">
        <v>2</v>
      </c>
      <c r="Q6" s="171" t="s">
        <v>0</v>
      </c>
      <c r="R6" s="171" t="s">
        <v>2</v>
      </c>
      <c r="S6" s="171" t="s">
        <v>0</v>
      </c>
      <c r="T6" s="10" t="s">
        <v>2</v>
      </c>
      <c r="U6" s="171" t="s">
        <v>0</v>
      </c>
      <c r="V6" s="10" t="s">
        <v>2</v>
      </c>
      <c r="W6" s="171" t="s">
        <v>0</v>
      </c>
      <c r="X6" s="171" t="s">
        <v>1</v>
      </c>
      <c r="Y6" s="219"/>
      <c r="Z6" s="209"/>
      <c r="AA6" s="215"/>
      <c r="AB6" s="185"/>
      <c r="AC6" s="186"/>
      <c r="AD6" s="188"/>
    </row>
    <row r="7" spans="1:33" s="16" customFormat="1" ht="31.5" customHeight="1" x14ac:dyDescent="0.2">
      <c r="A7" s="88"/>
      <c r="B7" s="97" t="s">
        <v>11</v>
      </c>
      <c r="C7" s="89"/>
      <c r="D7" s="103"/>
      <c r="E7" s="103"/>
      <c r="F7" s="103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5"/>
      <c r="Z7" s="106"/>
      <c r="AA7" s="107"/>
      <c r="AB7" s="108"/>
      <c r="AC7" s="108"/>
      <c r="AD7" s="109"/>
      <c r="AE7" s="110"/>
    </row>
    <row r="8" spans="1:33" s="16" customFormat="1" ht="14.25" customHeight="1" x14ac:dyDescent="0.2">
      <c r="A8" s="90">
        <v>1</v>
      </c>
      <c r="B8" s="98" t="s">
        <v>50</v>
      </c>
      <c r="C8" s="91">
        <v>16</v>
      </c>
      <c r="D8" s="106">
        <v>8071</v>
      </c>
      <c r="E8" s="106">
        <f>D8*0.1</f>
        <v>807.1</v>
      </c>
      <c r="F8" s="106">
        <f>D8+E8</f>
        <v>8878.1</v>
      </c>
      <c r="G8" s="111">
        <v>1</v>
      </c>
      <c r="H8" s="112">
        <f>F8*G8</f>
        <v>8878.1</v>
      </c>
      <c r="I8" s="113">
        <v>0.1</v>
      </c>
      <c r="J8" s="112">
        <f>H8*I8</f>
        <v>887.81000000000006</v>
      </c>
      <c r="K8" s="113">
        <v>0.5</v>
      </c>
      <c r="L8" s="112">
        <f>H8*K8</f>
        <v>4439.05</v>
      </c>
      <c r="M8" s="113"/>
      <c r="N8" s="112"/>
      <c r="O8" s="112"/>
      <c r="P8" s="112"/>
      <c r="Q8" s="112"/>
      <c r="R8" s="112"/>
      <c r="S8" s="113"/>
      <c r="T8" s="112"/>
      <c r="U8" s="113">
        <v>0.1</v>
      </c>
      <c r="V8" s="112">
        <f>H8*U8</f>
        <v>887.81000000000006</v>
      </c>
      <c r="W8" s="112"/>
      <c r="X8" s="112"/>
      <c r="Y8" s="106">
        <f>H8+J8+L8+P8+R8+T8+V8+N8+X8</f>
        <v>15092.769999999999</v>
      </c>
      <c r="Z8" s="106">
        <f>Y8*4</f>
        <v>60371.079999999994</v>
      </c>
      <c r="AA8" s="172">
        <f>H8</f>
        <v>8878.1</v>
      </c>
      <c r="AB8" s="172"/>
      <c r="AC8" s="173">
        <f>H8*4+2578.92</f>
        <v>38091.32</v>
      </c>
      <c r="AD8" s="174">
        <f>AA8+AB8+AC8+Z8</f>
        <v>107340.5</v>
      </c>
      <c r="AE8" s="115"/>
    </row>
    <row r="9" spans="1:33" s="16" customFormat="1" ht="12.75" customHeight="1" x14ac:dyDescent="0.2">
      <c r="A9" s="92">
        <v>2</v>
      </c>
      <c r="B9" s="99" t="s">
        <v>66</v>
      </c>
      <c r="C9" s="93">
        <v>16</v>
      </c>
      <c r="D9" s="116">
        <v>7667</v>
      </c>
      <c r="E9" s="106">
        <f t="shared" ref="E9:E17" si="0">D9*0.1</f>
        <v>766.7</v>
      </c>
      <c r="F9" s="106">
        <f t="shared" ref="F9:F17" si="1">D9+E9</f>
        <v>8433.7000000000007</v>
      </c>
      <c r="G9" s="117">
        <v>2</v>
      </c>
      <c r="H9" s="112">
        <f t="shared" ref="H9:H17" si="2">F9*G9</f>
        <v>16867.400000000001</v>
      </c>
      <c r="I9" s="118">
        <v>0.3</v>
      </c>
      <c r="J9" s="112">
        <f t="shared" ref="J9:J17" si="3">H9*I9</f>
        <v>5060.22</v>
      </c>
      <c r="K9" s="118"/>
      <c r="L9" s="112"/>
      <c r="M9" s="113"/>
      <c r="N9" s="112"/>
      <c r="O9" s="119"/>
      <c r="P9" s="119"/>
      <c r="Q9" s="119"/>
      <c r="R9" s="119"/>
      <c r="S9" s="118"/>
      <c r="T9" s="119"/>
      <c r="U9" s="113">
        <v>0.1</v>
      </c>
      <c r="V9" s="112">
        <f t="shared" ref="V9:V17" si="4">H9*U9</f>
        <v>1686.7400000000002</v>
      </c>
      <c r="W9" s="112"/>
      <c r="X9" s="112"/>
      <c r="Y9" s="106">
        <f t="shared" ref="Y9:Y17" si="5">H9+J9+L9+P9+R9+T9+V9+N9+X9</f>
        <v>23614.360000000004</v>
      </c>
      <c r="Z9" s="106">
        <f t="shared" ref="Z9:Z17" si="6">Y9*4</f>
        <v>94457.440000000017</v>
      </c>
      <c r="AA9" s="172">
        <f t="shared" ref="AA9:AA17" si="7">H9</f>
        <v>16867.400000000001</v>
      </c>
      <c r="AB9" s="172"/>
      <c r="AC9" s="173">
        <f>H9*0.5</f>
        <v>8433.7000000000007</v>
      </c>
      <c r="AD9" s="175">
        <f t="shared" ref="AD9:AD17" si="8">AA9+AB9+AC9+Z9</f>
        <v>119758.54000000002</v>
      </c>
      <c r="AE9" s="115"/>
    </row>
    <row r="10" spans="1:33" s="16" customFormat="1" ht="12" x14ac:dyDescent="0.2">
      <c r="A10" s="90">
        <v>3</v>
      </c>
      <c r="B10" s="100" t="s">
        <v>12</v>
      </c>
      <c r="C10" s="93">
        <v>10</v>
      </c>
      <c r="D10" s="116">
        <v>5265</v>
      </c>
      <c r="E10" s="106">
        <f t="shared" si="0"/>
        <v>526.5</v>
      </c>
      <c r="F10" s="106">
        <f t="shared" si="1"/>
        <v>5791.5</v>
      </c>
      <c r="G10" s="117">
        <v>1</v>
      </c>
      <c r="H10" s="112">
        <f t="shared" si="2"/>
        <v>5791.5</v>
      </c>
      <c r="I10" s="118">
        <v>0.3</v>
      </c>
      <c r="J10" s="112">
        <f t="shared" si="3"/>
        <v>1737.45</v>
      </c>
      <c r="K10" s="118"/>
      <c r="L10" s="112"/>
      <c r="M10" s="112"/>
      <c r="N10" s="112"/>
      <c r="O10" s="118"/>
      <c r="P10" s="119"/>
      <c r="Q10" s="118"/>
      <c r="R10" s="119"/>
      <c r="S10" s="118"/>
      <c r="T10" s="119"/>
      <c r="U10" s="113">
        <v>0.1</v>
      </c>
      <c r="V10" s="112">
        <f t="shared" si="4"/>
        <v>579.15</v>
      </c>
      <c r="W10" s="112"/>
      <c r="X10" s="112"/>
      <c r="Y10" s="106">
        <f t="shared" si="5"/>
        <v>8108.0999999999995</v>
      </c>
      <c r="Z10" s="106">
        <f t="shared" si="6"/>
        <v>32432.399999999998</v>
      </c>
      <c r="AA10" s="172">
        <f t="shared" si="7"/>
        <v>5791.5</v>
      </c>
      <c r="AB10" s="172"/>
      <c r="AC10" s="173">
        <f>H10*0.2</f>
        <v>1158.3</v>
      </c>
      <c r="AD10" s="175">
        <f t="shared" si="8"/>
        <v>39382.199999999997</v>
      </c>
      <c r="AE10" s="115"/>
    </row>
    <row r="11" spans="1:33" s="16" customFormat="1" ht="12" x14ac:dyDescent="0.2">
      <c r="A11" s="92">
        <v>4</v>
      </c>
      <c r="B11" s="100" t="s">
        <v>13</v>
      </c>
      <c r="C11" s="93">
        <v>11</v>
      </c>
      <c r="D11" s="116">
        <v>5699</v>
      </c>
      <c r="E11" s="106">
        <f t="shared" si="0"/>
        <v>569.9</v>
      </c>
      <c r="F11" s="106">
        <f t="shared" si="1"/>
        <v>6268.9</v>
      </c>
      <c r="G11" s="117">
        <v>1</v>
      </c>
      <c r="H11" s="112">
        <f t="shared" si="2"/>
        <v>6268.9</v>
      </c>
      <c r="I11" s="118">
        <v>0.3</v>
      </c>
      <c r="J11" s="112">
        <f t="shared" si="3"/>
        <v>1880.6699999999998</v>
      </c>
      <c r="K11" s="118"/>
      <c r="L11" s="112"/>
      <c r="M11" s="112"/>
      <c r="N11" s="112"/>
      <c r="O11" s="118">
        <v>0.25</v>
      </c>
      <c r="P11" s="119">
        <f>O11*F11*1</f>
        <v>1567.2249999999999</v>
      </c>
      <c r="Q11" s="118"/>
      <c r="R11" s="119"/>
      <c r="S11" s="118"/>
      <c r="T11" s="119"/>
      <c r="U11" s="113">
        <v>0.1</v>
      </c>
      <c r="V11" s="112">
        <f t="shared" si="4"/>
        <v>626.89</v>
      </c>
      <c r="W11" s="112"/>
      <c r="X11" s="112"/>
      <c r="Y11" s="106">
        <f t="shared" si="5"/>
        <v>10343.684999999999</v>
      </c>
      <c r="Z11" s="106">
        <f t="shared" si="6"/>
        <v>41374.74</v>
      </c>
      <c r="AA11" s="172">
        <f t="shared" si="7"/>
        <v>6268.9</v>
      </c>
      <c r="AB11" s="172"/>
      <c r="AC11" s="173">
        <f t="shared" ref="AC11" si="9">H11*0.2</f>
        <v>1253.78</v>
      </c>
      <c r="AD11" s="175">
        <f t="shared" si="8"/>
        <v>48897.42</v>
      </c>
      <c r="AE11" s="115"/>
    </row>
    <row r="12" spans="1:33" s="16" customFormat="1" ht="12" x14ac:dyDescent="0.2">
      <c r="A12" s="90">
        <f>A11+1</f>
        <v>5</v>
      </c>
      <c r="B12" s="101" t="s">
        <v>15</v>
      </c>
      <c r="C12" s="93">
        <v>11</v>
      </c>
      <c r="D12" s="116">
        <v>5699</v>
      </c>
      <c r="E12" s="106">
        <f t="shared" si="0"/>
        <v>569.9</v>
      </c>
      <c r="F12" s="106">
        <f t="shared" si="1"/>
        <v>6268.9</v>
      </c>
      <c r="G12" s="117">
        <v>15</v>
      </c>
      <c r="H12" s="112">
        <f t="shared" si="2"/>
        <v>94033.5</v>
      </c>
      <c r="I12" s="118">
        <v>0.2</v>
      </c>
      <c r="J12" s="112">
        <f t="shared" si="3"/>
        <v>18806.7</v>
      </c>
      <c r="K12" s="118"/>
      <c r="L12" s="112"/>
      <c r="M12" s="113">
        <v>0.1</v>
      </c>
      <c r="N12" s="112">
        <f>F12*1.2*10%</f>
        <v>752.26800000000003</v>
      </c>
      <c r="O12" s="118">
        <v>0.2</v>
      </c>
      <c r="P12" s="119">
        <f>O12*F12*5</f>
        <v>6268.9</v>
      </c>
      <c r="Q12" s="118">
        <v>0.15</v>
      </c>
      <c r="R12" s="119">
        <f>Q12*F12*9</f>
        <v>8463.0149999999994</v>
      </c>
      <c r="S12" s="118"/>
      <c r="T12" s="119"/>
      <c r="U12" s="113">
        <v>0.1</v>
      </c>
      <c r="V12" s="112">
        <f t="shared" si="4"/>
        <v>9403.35</v>
      </c>
      <c r="W12" s="112"/>
      <c r="X12" s="112"/>
      <c r="Y12" s="106">
        <f t="shared" si="5"/>
        <v>137727.73300000001</v>
      </c>
      <c r="Z12" s="106">
        <f t="shared" si="6"/>
        <v>550910.93200000003</v>
      </c>
      <c r="AA12" s="172">
        <f t="shared" si="7"/>
        <v>94033.5</v>
      </c>
      <c r="AB12" s="172"/>
      <c r="AC12" s="173">
        <f>H12*0.15</f>
        <v>14105.025</v>
      </c>
      <c r="AD12" s="175">
        <f t="shared" si="8"/>
        <v>659049.45700000005</v>
      </c>
      <c r="AE12" s="115"/>
    </row>
    <row r="13" spans="1:33" s="16" customFormat="1" ht="12" x14ac:dyDescent="0.2">
      <c r="A13" s="90">
        <f t="shared" ref="A13:A17" si="10">A12+1</f>
        <v>6</v>
      </c>
      <c r="B13" s="101" t="s">
        <v>15</v>
      </c>
      <c r="C13" s="93">
        <v>12</v>
      </c>
      <c r="D13" s="116">
        <v>6133</v>
      </c>
      <c r="E13" s="106">
        <f t="shared" si="0"/>
        <v>613.30000000000007</v>
      </c>
      <c r="F13" s="106">
        <f t="shared" si="1"/>
        <v>6746.3</v>
      </c>
      <c r="G13" s="117">
        <v>7</v>
      </c>
      <c r="H13" s="112">
        <f t="shared" si="2"/>
        <v>47224.1</v>
      </c>
      <c r="I13" s="118">
        <v>0.2</v>
      </c>
      <c r="J13" s="112">
        <f t="shared" si="3"/>
        <v>9444.82</v>
      </c>
      <c r="K13" s="118"/>
      <c r="L13" s="112"/>
      <c r="M13" s="112"/>
      <c r="N13" s="112"/>
      <c r="O13" s="118">
        <v>0.25</v>
      </c>
      <c r="P13" s="119">
        <f>O13*F13*5</f>
        <v>8432.875</v>
      </c>
      <c r="Q13" s="118">
        <v>0.15</v>
      </c>
      <c r="R13" s="119">
        <f>Q13*F13*5</f>
        <v>5059.7249999999995</v>
      </c>
      <c r="S13" s="118"/>
      <c r="T13" s="119"/>
      <c r="U13" s="113">
        <v>0.1</v>
      </c>
      <c r="V13" s="112">
        <f t="shared" si="4"/>
        <v>4722.41</v>
      </c>
      <c r="W13" s="112"/>
      <c r="X13" s="112"/>
      <c r="Y13" s="106">
        <f t="shared" si="5"/>
        <v>74883.930000000008</v>
      </c>
      <c r="Z13" s="106">
        <f t="shared" si="6"/>
        <v>299535.72000000003</v>
      </c>
      <c r="AA13" s="172">
        <f t="shared" si="7"/>
        <v>47224.1</v>
      </c>
      <c r="AB13" s="172"/>
      <c r="AC13" s="173">
        <f>H13*0.15</f>
        <v>7083.6149999999998</v>
      </c>
      <c r="AD13" s="175">
        <f t="shared" si="8"/>
        <v>353843.43500000006</v>
      </c>
      <c r="AE13" s="115"/>
    </row>
    <row r="14" spans="1:33" s="16" customFormat="1" ht="12" x14ac:dyDescent="0.2">
      <c r="A14" s="90">
        <f t="shared" si="10"/>
        <v>7</v>
      </c>
      <c r="B14" s="101" t="s">
        <v>15</v>
      </c>
      <c r="C14" s="93">
        <v>13</v>
      </c>
      <c r="D14" s="116">
        <v>6567</v>
      </c>
      <c r="E14" s="106">
        <f t="shared" si="0"/>
        <v>656.7</v>
      </c>
      <c r="F14" s="106">
        <f t="shared" si="1"/>
        <v>7223.7</v>
      </c>
      <c r="G14" s="117">
        <v>5.5</v>
      </c>
      <c r="H14" s="112">
        <f t="shared" si="2"/>
        <v>39730.35</v>
      </c>
      <c r="I14" s="118">
        <v>0.3</v>
      </c>
      <c r="J14" s="112">
        <f t="shared" si="3"/>
        <v>11919.105</v>
      </c>
      <c r="K14" s="118"/>
      <c r="L14" s="112"/>
      <c r="M14" s="112"/>
      <c r="N14" s="112"/>
      <c r="O14" s="118">
        <v>0.25</v>
      </c>
      <c r="P14" s="119">
        <f>O14*F14*4</f>
        <v>7223.7</v>
      </c>
      <c r="Q14" s="118">
        <v>0.15</v>
      </c>
      <c r="R14" s="119">
        <f>Q14*F14*3</f>
        <v>3250.6649999999995</v>
      </c>
      <c r="S14" s="118"/>
      <c r="T14" s="119"/>
      <c r="U14" s="113">
        <v>0.1</v>
      </c>
      <c r="V14" s="112">
        <f t="shared" si="4"/>
        <v>3973.0349999999999</v>
      </c>
      <c r="W14" s="112"/>
      <c r="X14" s="112"/>
      <c r="Y14" s="106">
        <f t="shared" si="5"/>
        <v>66096.854999999996</v>
      </c>
      <c r="Z14" s="106">
        <f t="shared" si="6"/>
        <v>264387.42</v>
      </c>
      <c r="AA14" s="172">
        <f t="shared" si="7"/>
        <v>39730.35</v>
      </c>
      <c r="AB14" s="172"/>
      <c r="AC14" s="173">
        <f t="shared" ref="AC14:AC16" si="11">H14*0.15</f>
        <v>5959.5524999999998</v>
      </c>
      <c r="AD14" s="175">
        <f t="shared" si="8"/>
        <v>310077.32250000001</v>
      </c>
      <c r="AE14" s="115"/>
    </row>
    <row r="15" spans="1:33" s="16" customFormat="1" ht="12" x14ac:dyDescent="0.2">
      <c r="A15" s="90">
        <f t="shared" si="10"/>
        <v>8</v>
      </c>
      <c r="B15" s="101" t="s">
        <v>15</v>
      </c>
      <c r="C15" s="93">
        <v>14</v>
      </c>
      <c r="D15" s="116">
        <v>7001</v>
      </c>
      <c r="E15" s="106">
        <f t="shared" si="0"/>
        <v>700.1</v>
      </c>
      <c r="F15" s="106">
        <f t="shared" si="1"/>
        <v>7701.1</v>
      </c>
      <c r="G15" s="117">
        <v>7.5</v>
      </c>
      <c r="H15" s="112">
        <f t="shared" si="2"/>
        <v>57758.25</v>
      </c>
      <c r="I15" s="118">
        <v>0.3</v>
      </c>
      <c r="J15" s="112">
        <f t="shared" si="3"/>
        <v>17327.474999999999</v>
      </c>
      <c r="K15" s="118"/>
      <c r="L15" s="112"/>
      <c r="M15" s="113">
        <v>0.1</v>
      </c>
      <c r="N15" s="112">
        <f>F15*5*10%</f>
        <v>3850.55</v>
      </c>
      <c r="O15" s="118">
        <v>0.25</v>
      </c>
      <c r="P15" s="119">
        <f>O15*F15*4</f>
        <v>7701.1</v>
      </c>
      <c r="Q15" s="118">
        <v>0.15</v>
      </c>
      <c r="R15" s="119">
        <f t="shared" ref="R15" si="12">Q15*F15*5</f>
        <v>5775.8249999999998</v>
      </c>
      <c r="S15" s="118">
        <v>0.15</v>
      </c>
      <c r="T15" s="119">
        <f>H15*S15</f>
        <v>8663.7374999999993</v>
      </c>
      <c r="U15" s="113">
        <v>0.1</v>
      </c>
      <c r="V15" s="112">
        <f t="shared" si="4"/>
        <v>5775.8250000000007</v>
      </c>
      <c r="W15" s="112"/>
      <c r="X15" s="112"/>
      <c r="Y15" s="106">
        <f t="shared" si="5"/>
        <v>106852.76250000001</v>
      </c>
      <c r="Z15" s="106">
        <f t="shared" si="6"/>
        <v>427411.05000000005</v>
      </c>
      <c r="AA15" s="172">
        <f t="shared" si="7"/>
        <v>57758.25</v>
      </c>
      <c r="AB15" s="172"/>
      <c r="AC15" s="173">
        <f t="shared" si="11"/>
        <v>8663.7374999999993</v>
      </c>
      <c r="AD15" s="175">
        <f t="shared" si="8"/>
        <v>493833.03750000003</v>
      </c>
      <c r="AE15" s="115"/>
    </row>
    <row r="16" spans="1:33" s="16" customFormat="1" ht="12" x14ac:dyDescent="0.2">
      <c r="A16" s="90">
        <f t="shared" si="10"/>
        <v>9</v>
      </c>
      <c r="B16" s="100" t="s">
        <v>45</v>
      </c>
      <c r="C16" s="93">
        <v>10</v>
      </c>
      <c r="D16" s="116">
        <v>5265</v>
      </c>
      <c r="E16" s="116">
        <f t="shared" si="0"/>
        <v>526.5</v>
      </c>
      <c r="F16" s="116">
        <f t="shared" si="1"/>
        <v>5791.5</v>
      </c>
      <c r="G16" s="117">
        <v>1.5</v>
      </c>
      <c r="H16" s="112">
        <f t="shared" si="2"/>
        <v>8687.25</v>
      </c>
      <c r="I16" s="118">
        <v>0.3</v>
      </c>
      <c r="J16" s="119">
        <f t="shared" si="3"/>
        <v>2606.1749999999997</v>
      </c>
      <c r="K16" s="118"/>
      <c r="L16" s="119"/>
      <c r="M16" s="118"/>
      <c r="N16" s="119"/>
      <c r="O16" s="118"/>
      <c r="P16" s="119"/>
      <c r="Q16" s="118"/>
      <c r="R16" s="119"/>
      <c r="S16" s="118"/>
      <c r="T16" s="119"/>
      <c r="U16" s="113">
        <v>0.1</v>
      </c>
      <c r="V16" s="119">
        <f t="shared" si="4"/>
        <v>868.72500000000002</v>
      </c>
      <c r="W16" s="118"/>
      <c r="X16" s="119"/>
      <c r="Y16" s="116">
        <f t="shared" si="5"/>
        <v>12162.15</v>
      </c>
      <c r="Z16" s="106">
        <f t="shared" si="6"/>
        <v>48648.6</v>
      </c>
      <c r="AA16" s="172">
        <f t="shared" si="7"/>
        <v>8687.25</v>
      </c>
      <c r="AB16" s="172"/>
      <c r="AC16" s="173">
        <f t="shared" si="11"/>
        <v>1303.0874999999999</v>
      </c>
      <c r="AD16" s="175">
        <f t="shared" si="8"/>
        <v>58638.9375</v>
      </c>
      <c r="AE16" s="115"/>
    </row>
    <row r="17" spans="1:32" s="16" customFormat="1" thickBot="1" x14ac:dyDescent="0.25">
      <c r="A17" s="90">
        <f t="shared" si="10"/>
        <v>10</v>
      </c>
      <c r="B17" s="102" t="s">
        <v>51</v>
      </c>
      <c r="C17" s="96">
        <v>9</v>
      </c>
      <c r="D17" s="120">
        <v>5005</v>
      </c>
      <c r="E17" s="120">
        <f t="shared" si="0"/>
        <v>500.5</v>
      </c>
      <c r="F17" s="120">
        <f t="shared" si="1"/>
        <v>5505.5</v>
      </c>
      <c r="G17" s="121">
        <v>0.5</v>
      </c>
      <c r="H17" s="122">
        <f t="shared" si="2"/>
        <v>2752.75</v>
      </c>
      <c r="I17" s="123">
        <v>0.3</v>
      </c>
      <c r="J17" s="122">
        <f t="shared" si="3"/>
        <v>825.82499999999993</v>
      </c>
      <c r="K17" s="118"/>
      <c r="L17" s="112"/>
      <c r="M17" s="122"/>
      <c r="N17" s="122"/>
      <c r="O17" s="122"/>
      <c r="P17" s="122"/>
      <c r="Q17" s="122"/>
      <c r="R17" s="122"/>
      <c r="S17" s="123"/>
      <c r="T17" s="122"/>
      <c r="U17" s="113">
        <v>0.1</v>
      </c>
      <c r="V17" s="122">
        <f t="shared" si="4"/>
        <v>275.27500000000003</v>
      </c>
      <c r="W17" s="122"/>
      <c r="X17" s="122"/>
      <c r="Y17" s="120">
        <f t="shared" si="5"/>
        <v>3853.85</v>
      </c>
      <c r="Z17" s="106">
        <f t="shared" si="6"/>
        <v>15415.4</v>
      </c>
      <c r="AA17" s="177">
        <f t="shared" si="7"/>
        <v>2752.75</v>
      </c>
      <c r="AB17" s="172"/>
      <c r="AC17" s="173">
        <f>H17*4</f>
        <v>11011</v>
      </c>
      <c r="AD17" s="176">
        <f t="shared" si="8"/>
        <v>29179.15</v>
      </c>
      <c r="AE17" s="115"/>
    </row>
    <row r="18" spans="1:32" s="16" customFormat="1" ht="33" customHeight="1" thickBot="1" x14ac:dyDescent="0.25">
      <c r="A18" s="79"/>
      <c r="B18" s="78" t="s">
        <v>5</v>
      </c>
      <c r="C18" s="79"/>
      <c r="D18" s="14">
        <f>SUM(D8:D17)</f>
        <v>62372</v>
      </c>
      <c r="E18" s="14">
        <f>SUM(E8:E17)</f>
        <v>6237.2000000000007</v>
      </c>
      <c r="F18" s="14">
        <f>SUM(F8:F17)</f>
        <v>68609.200000000012</v>
      </c>
      <c r="G18" s="80">
        <f>SUM(G8:G17)</f>
        <v>42</v>
      </c>
      <c r="H18" s="14">
        <f>SUM(H8:H17)</f>
        <v>287992.09999999998</v>
      </c>
      <c r="I18" s="14"/>
      <c r="J18" s="14">
        <f>SUM(J8:J17)</f>
        <v>70496.25</v>
      </c>
      <c r="K18" s="14"/>
      <c r="L18" s="14">
        <f>SUM(L8:L17)</f>
        <v>4439.05</v>
      </c>
      <c r="M18" s="14"/>
      <c r="N18" s="14">
        <f>SUM(N8:N17)</f>
        <v>4602.8180000000002</v>
      </c>
      <c r="O18" s="14"/>
      <c r="P18" s="14">
        <f>SUM(P8:P17)</f>
        <v>31193.800000000003</v>
      </c>
      <c r="Q18" s="14"/>
      <c r="R18" s="14">
        <f>SUM(R8:R17)</f>
        <v>22549.23</v>
      </c>
      <c r="S18" s="14"/>
      <c r="T18" s="14">
        <f>SUM(T8:T17)</f>
        <v>8663.7374999999993</v>
      </c>
      <c r="U18" s="14"/>
      <c r="V18" s="14">
        <f>SUM(V8:V17)</f>
        <v>28799.21</v>
      </c>
      <c r="W18" s="14"/>
      <c r="X18" s="14">
        <f t="shared" ref="X18:AD18" si="13">SUM(X8:X17)</f>
        <v>0</v>
      </c>
      <c r="Y18" s="14">
        <f>SUM(Y8:Y17)</f>
        <v>458736.19550000003</v>
      </c>
      <c r="Z18" s="14">
        <f t="shared" si="13"/>
        <v>1834944.7820000001</v>
      </c>
      <c r="AA18" s="14">
        <f t="shared" si="13"/>
        <v>287992.09999999998</v>
      </c>
      <c r="AB18" s="14">
        <f t="shared" si="13"/>
        <v>0</v>
      </c>
      <c r="AC18" s="81">
        <f t="shared" si="13"/>
        <v>97063.117500000008</v>
      </c>
      <c r="AD18" s="82">
        <f t="shared" si="13"/>
        <v>2219999.9994999999</v>
      </c>
      <c r="AE18" s="86"/>
    </row>
    <row r="19" spans="1:32" ht="15.75" customHeight="1" x14ac:dyDescent="0.2">
      <c r="A19" s="83"/>
      <c r="B19" s="83"/>
      <c r="C19" s="83"/>
      <c r="D19" s="84"/>
      <c r="E19" s="84"/>
      <c r="F19" s="84"/>
      <c r="G19" s="85"/>
      <c r="H19" s="168"/>
      <c r="I19" s="9"/>
      <c r="J19" s="168"/>
      <c r="K19" s="9"/>
      <c r="L19" s="168"/>
      <c r="M19" s="168"/>
      <c r="N19" s="168"/>
      <c r="O19" s="168"/>
      <c r="P19" s="168"/>
      <c r="Q19" s="168"/>
      <c r="R19" s="168"/>
      <c r="S19" s="168"/>
      <c r="T19" s="168"/>
      <c r="U19" s="9"/>
      <c r="V19" s="168"/>
      <c r="W19" s="168"/>
      <c r="X19" s="168"/>
      <c r="Y19" s="25"/>
      <c r="AA19" s="86"/>
      <c r="AB19" s="43" t="s">
        <v>43</v>
      </c>
      <c r="AC19" s="87"/>
      <c r="AD19" s="43">
        <f>AD18*0.22</f>
        <v>488399.99988999998</v>
      </c>
      <c r="AE19" s="87"/>
    </row>
    <row r="20" spans="1:32" ht="14.25" customHeight="1" x14ac:dyDescent="0.2">
      <c r="A20" s="83"/>
      <c r="B20" s="83"/>
      <c r="C20" s="83"/>
      <c r="D20" s="84"/>
      <c r="E20" s="84"/>
      <c r="F20" s="84"/>
      <c r="G20" s="85"/>
      <c r="H20" s="168"/>
      <c r="I20" s="9"/>
      <c r="J20" s="168"/>
      <c r="K20" s="9"/>
      <c r="L20" s="205"/>
      <c r="M20" s="205"/>
      <c r="N20" s="205"/>
      <c r="O20" s="205"/>
      <c r="P20" s="205"/>
      <c r="Q20" s="205"/>
      <c r="R20" s="205"/>
      <c r="S20" s="205"/>
      <c r="T20" s="168"/>
      <c r="U20" s="9"/>
      <c r="V20" s="168"/>
      <c r="W20" s="168"/>
      <c r="X20" s="168"/>
      <c r="Y20" s="25"/>
      <c r="AA20" s="86"/>
      <c r="AB20" s="43" t="s">
        <v>44</v>
      </c>
      <c r="AC20" s="87"/>
      <c r="AD20" s="43">
        <f>AD18+AD19</f>
        <v>2708399.99939</v>
      </c>
      <c r="AE20" s="86"/>
      <c r="AF20" s="54"/>
    </row>
    <row r="21" spans="1:32" ht="42.75" hidden="1" customHeight="1" x14ac:dyDescent="0.2">
      <c r="A21" s="206"/>
      <c r="B21" s="206"/>
      <c r="C21" s="206"/>
      <c r="D21" s="46"/>
      <c r="E21" s="46"/>
      <c r="F21" s="46"/>
      <c r="G21" s="47"/>
      <c r="H21" s="47"/>
      <c r="I21" s="47"/>
      <c r="L21" s="207"/>
      <c r="M21" s="207"/>
      <c r="N21" s="207"/>
      <c r="O21" s="207"/>
      <c r="P21" s="207"/>
      <c r="Q21" s="207"/>
      <c r="R21" s="207"/>
      <c r="S21" s="207"/>
    </row>
    <row r="22" spans="1:32" ht="20.25" customHeight="1" x14ac:dyDescent="0.2">
      <c r="D22" s="182" t="s">
        <v>4</v>
      </c>
      <c r="E22" s="182"/>
      <c r="F22" s="183"/>
      <c r="G22" s="183"/>
      <c r="H22" s="183"/>
      <c r="I22" s="183"/>
      <c r="J22" s="167"/>
      <c r="K22" s="167"/>
      <c r="L22" s="167"/>
      <c r="M22" s="167"/>
      <c r="N22" s="167"/>
      <c r="O22" s="167" t="s">
        <v>10</v>
      </c>
      <c r="P22" s="167"/>
      <c r="Q22" s="167"/>
      <c r="R22" s="167"/>
    </row>
    <row r="23" spans="1:32" x14ac:dyDescent="0.2">
      <c r="D23" s="166"/>
      <c r="E23" s="167"/>
      <c r="F23" s="167"/>
      <c r="G23" s="49"/>
      <c r="H23" s="49"/>
      <c r="I23" s="49"/>
      <c r="J23" s="167"/>
      <c r="K23" s="167"/>
      <c r="L23" s="167"/>
      <c r="M23" s="167"/>
      <c r="N23" s="167"/>
      <c r="O23" s="167"/>
      <c r="P23" s="167"/>
      <c r="Q23" s="167"/>
      <c r="R23" s="167"/>
    </row>
    <row r="24" spans="1:32" x14ac:dyDescent="0.2">
      <c r="D24" s="46"/>
      <c r="E24" s="46"/>
      <c r="F24" s="46"/>
      <c r="G24" s="47"/>
      <c r="H24" s="47"/>
      <c r="I24" s="47"/>
    </row>
    <row r="25" spans="1:32" x14ac:dyDescent="0.2">
      <c r="D25" s="46"/>
      <c r="E25" s="46"/>
      <c r="F25" s="46"/>
      <c r="G25" s="47"/>
      <c r="H25" s="47"/>
      <c r="I25" s="47"/>
    </row>
    <row r="26" spans="1:32" x14ac:dyDescent="0.2">
      <c r="D26" s="46"/>
      <c r="E26" s="46"/>
      <c r="F26" s="46"/>
      <c r="G26" s="47"/>
      <c r="H26" s="47"/>
      <c r="I26" s="47"/>
      <c r="AD26" s="55"/>
    </row>
    <row r="27" spans="1:32" x14ac:dyDescent="0.2">
      <c r="D27" s="46"/>
      <c r="E27" s="46"/>
      <c r="F27" s="46"/>
      <c r="G27" s="47"/>
      <c r="H27" s="47"/>
      <c r="I27" s="47"/>
    </row>
    <row r="28" spans="1:32" x14ac:dyDescent="0.2">
      <c r="D28" s="46"/>
      <c r="E28" s="46"/>
      <c r="F28" s="46"/>
      <c r="G28" s="47"/>
      <c r="H28" s="47"/>
      <c r="I28" s="47"/>
    </row>
    <row r="29" spans="1:32" x14ac:dyDescent="0.2">
      <c r="D29" s="46"/>
      <c r="E29" s="46"/>
      <c r="F29" s="46"/>
      <c r="G29" s="47"/>
      <c r="H29" s="47"/>
      <c r="I29" s="47"/>
    </row>
    <row r="30" spans="1:32" x14ac:dyDescent="0.2">
      <c r="D30" s="46"/>
      <c r="E30" s="46"/>
      <c r="F30" s="46"/>
      <c r="G30" s="47"/>
      <c r="H30" s="47"/>
      <c r="I30" s="47"/>
      <c r="AD30" s="55"/>
    </row>
    <row r="31" spans="1:32" x14ac:dyDescent="0.2">
      <c r="D31" s="46"/>
      <c r="E31" s="46"/>
      <c r="F31" s="46"/>
      <c r="G31" s="47"/>
      <c r="H31" s="47"/>
      <c r="I31" s="47"/>
      <c r="AD31" s="55"/>
    </row>
    <row r="32" spans="1:32" x14ac:dyDescent="0.2">
      <c r="D32" s="46"/>
      <c r="E32" s="46"/>
      <c r="F32" s="46"/>
      <c r="G32" s="47"/>
      <c r="H32" s="47"/>
      <c r="I32" s="47"/>
    </row>
    <row r="33" spans="1:9" x14ac:dyDescent="0.2">
      <c r="D33" s="46"/>
      <c r="E33" s="46"/>
      <c r="F33" s="46"/>
      <c r="G33" s="47"/>
      <c r="H33" s="47"/>
      <c r="I33" s="47"/>
    </row>
    <row r="34" spans="1:9" x14ac:dyDescent="0.2">
      <c r="D34" s="46"/>
      <c r="E34" s="46"/>
      <c r="F34" s="46"/>
      <c r="G34" s="47"/>
      <c r="H34" s="47"/>
      <c r="I34" s="47"/>
    </row>
    <row r="35" spans="1:9" x14ac:dyDescent="0.2">
      <c r="D35" s="46"/>
      <c r="E35" s="46"/>
      <c r="F35" s="46"/>
      <c r="G35" s="47"/>
      <c r="H35" s="47"/>
      <c r="I35" s="47"/>
    </row>
    <row r="36" spans="1:9" x14ac:dyDescent="0.2">
      <c r="D36" s="46"/>
      <c r="E36" s="46"/>
      <c r="F36" s="46"/>
      <c r="G36" s="47"/>
      <c r="H36" s="47"/>
      <c r="I36" s="47"/>
    </row>
    <row r="37" spans="1:9" x14ac:dyDescent="0.2">
      <c r="A37" s="15"/>
      <c r="B37" s="15"/>
      <c r="C37" s="15"/>
      <c r="D37" s="26"/>
      <c r="E37" s="26"/>
      <c r="F37" s="26"/>
      <c r="G37" s="47"/>
      <c r="H37" s="47"/>
      <c r="I37" s="47"/>
    </row>
    <row r="38" spans="1:9" x14ac:dyDescent="0.2">
      <c r="A38" s="15"/>
      <c r="B38" s="7"/>
      <c r="C38" s="15"/>
      <c r="D38" s="26"/>
      <c r="E38" s="26"/>
      <c r="F38" s="26"/>
      <c r="G38" s="47"/>
      <c r="H38" s="47"/>
      <c r="I38" s="47"/>
    </row>
    <row r="39" spans="1:9" x14ac:dyDescent="0.2">
      <c r="A39" s="15"/>
      <c r="B39" s="7"/>
      <c r="C39" s="15"/>
      <c r="D39" s="26"/>
      <c r="E39" s="26"/>
      <c r="F39" s="26"/>
      <c r="G39" s="47"/>
      <c r="H39" s="47"/>
      <c r="I39" s="47"/>
    </row>
    <row r="40" spans="1:9" x14ac:dyDescent="0.2">
      <c r="A40" s="15"/>
      <c r="B40" s="7"/>
      <c r="C40" s="15"/>
      <c r="D40" s="26"/>
      <c r="E40" s="26"/>
      <c r="F40" s="26"/>
      <c r="G40" s="47"/>
      <c r="H40" s="47"/>
      <c r="I40" s="47"/>
    </row>
    <row r="41" spans="1:9" x14ac:dyDescent="0.2">
      <c r="A41" s="15"/>
      <c r="B41" s="7"/>
      <c r="C41" s="15"/>
      <c r="D41" s="26"/>
      <c r="E41" s="26"/>
      <c r="F41" s="26"/>
      <c r="G41" s="47"/>
      <c r="H41" s="47"/>
      <c r="I41" s="47"/>
    </row>
    <row r="42" spans="1:9" x14ac:dyDescent="0.2">
      <c r="A42" s="15"/>
      <c r="B42" s="7"/>
      <c r="C42" s="15"/>
      <c r="D42" s="26"/>
      <c r="E42" s="26"/>
      <c r="F42" s="26"/>
      <c r="G42" s="47"/>
      <c r="H42" s="47"/>
      <c r="I42" s="47"/>
    </row>
    <row r="43" spans="1:9" x14ac:dyDescent="0.2">
      <c r="A43" s="15"/>
      <c r="B43" s="7"/>
      <c r="C43" s="15"/>
      <c r="D43" s="26"/>
      <c r="E43" s="26"/>
      <c r="F43" s="26"/>
      <c r="G43" s="47"/>
      <c r="H43" s="47"/>
      <c r="I43" s="47"/>
    </row>
    <row r="44" spans="1:9" x14ac:dyDescent="0.2">
      <c r="A44" s="15"/>
      <c r="B44" s="7"/>
      <c r="C44" s="15"/>
      <c r="D44" s="26"/>
      <c r="E44" s="26"/>
      <c r="F44" s="26"/>
      <c r="G44" s="47"/>
      <c r="H44" s="47"/>
      <c r="I44" s="47"/>
    </row>
    <row r="45" spans="1:9" x14ac:dyDescent="0.2">
      <c r="A45" s="15"/>
      <c r="B45" s="7"/>
      <c r="C45" s="15"/>
      <c r="D45" s="26"/>
      <c r="E45" s="26"/>
      <c r="F45" s="26"/>
      <c r="G45" s="47"/>
      <c r="H45" s="47"/>
      <c r="I45" s="47"/>
    </row>
    <row r="46" spans="1:9" x14ac:dyDescent="0.2">
      <c r="A46" s="15"/>
      <c r="B46" s="7"/>
      <c r="C46" s="15"/>
      <c r="D46" s="26"/>
      <c r="E46" s="26"/>
      <c r="F46" s="26"/>
      <c r="G46" s="47"/>
      <c r="H46" s="47"/>
      <c r="I46" s="47"/>
    </row>
    <row r="47" spans="1:9" x14ac:dyDescent="0.2">
      <c r="A47" s="15"/>
      <c r="B47" s="7"/>
      <c r="C47" s="15"/>
      <c r="D47" s="26"/>
      <c r="E47" s="26"/>
      <c r="F47" s="26"/>
      <c r="G47" s="47"/>
      <c r="H47" s="47"/>
      <c r="I47" s="47"/>
    </row>
    <row r="48" spans="1:9" x14ac:dyDescent="0.2">
      <c r="A48" s="15"/>
      <c r="B48" s="7"/>
      <c r="C48" s="15"/>
      <c r="D48" s="26"/>
      <c r="E48" s="26"/>
      <c r="F48" s="26"/>
      <c r="G48" s="47"/>
      <c r="H48" s="47"/>
      <c r="I48" s="47"/>
    </row>
    <row r="49" spans="1:9" x14ac:dyDescent="0.2">
      <c r="A49" s="15"/>
      <c r="B49" s="7"/>
      <c r="C49" s="15"/>
      <c r="D49" s="26"/>
      <c r="E49" s="26"/>
      <c r="F49" s="26"/>
      <c r="G49" s="47"/>
      <c r="H49" s="47"/>
      <c r="I49" s="47"/>
    </row>
    <row r="50" spans="1:9" x14ac:dyDescent="0.2">
      <c r="A50" s="15"/>
      <c r="B50" s="7"/>
      <c r="C50" s="15"/>
      <c r="D50" s="26"/>
      <c r="E50" s="26"/>
      <c r="F50" s="26"/>
      <c r="G50" s="47"/>
      <c r="H50" s="47"/>
      <c r="I50" s="47"/>
    </row>
    <row r="51" spans="1:9" x14ac:dyDescent="0.2">
      <c r="A51" s="15"/>
      <c r="B51" s="7"/>
      <c r="C51" s="15"/>
      <c r="D51" s="26"/>
      <c r="E51" s="26"/>
      <c r="F51" s="26"/>
      <c r="G51" s="47"/>
      <c r="H51" s="47"/>
      <c r="I51" s="47"/>
    </row>
    <row r="52" spans="1:9" x14ac:dyDescent="0.2">
      <c r="A52" s="15"/>
      <c r="B52" s="7"/>
      <c r="C52" s="15"/>
      <c r="D52" s="26"/>
      <c r="E52" s="26"/>
      <c r="F52" s="26"/>
      <c r="G52" s="47"/>
      <c r="H52" s="47"/>
      <c r="I52" s="47"/>
    </row>
    <row r="53" spans="1:9" x14ac:dyDescent="0.2">
      <c r="A53" s="15"/>
      <c r="B53" s="7"/>
      <c r="C53" s="15"/>
      <c r="D53" s="26"/>
      <c r="E53" s="26"/>
      <c r="F53" s="26"/>
      <c r="G53" s="47"/>
      <c r="H53" s="47"/>
      <c r="I53" s="47"/>
    </row>
    <row r="54" spans="1:9" x14ac:dyDescent="0.2">
      <c r="A54" s="15"/>
      <c r="B54" s="7"/>
      <c r="C54" s="15"/>
      <c r="D54" s="26"/>
      <c r="E54" s="26"/>
      <c r="F54" s="26"/>
      <c r="G54" s="47"/>
      <c r="H54" s="47"/>
      <c r="I54" s="47"/>
    </row>
    <row r="55" spans="1:9" x14ac:dyDescent="0.2">
      <c r="A55" s="15"/>
      <c r="B55" s="7"/>
      <c r="C55" s="15"/>
      <c r="D55" s="26"/>
      <c r="E55" s="26"/>
      <c r="F55" s="26"/>
      <c r="G55" s="47"/>
      <c r="H55" s="47"/>
      <c r="I55" s="47"/>
    </row>
    <row r="56" spans="1:9" x14ac:dyDescent="0.2">
      <c r="A56" s="15"/>
      <c r="B56" s="7"/>
      <c r="C56" s="15"/>
      <c r="D56" s="26"/>
      <c r="E56" s="26"/>
      <c r="F56" s="26"/>
      <c r="G56" s="47"/>
      <c r="H56" s="47"/>
      <c r="I56" s="47"/>
    </row>
    <row r="57" spans="1:9" x14ac:dyDescent="0.2">
      <c r="A57" s="15"/>
      <c r="B57" s="7"/>
      <c r="C57" s="15"/>
      <c r="D57" s="26"/>
      <c r="E57" s="26"/>
      <c r="F57" s="26"/>
      <c r="G57" s="47"/>
      <c r="H57" s="47"/>
      <c r="I57" s="47"/>
    </row>
    <row r="58" spans="1:9" x14ac:dyDescent="0.2">
      <c r="A58" s="15"/>
      <c r="B58" s="7"/>
      <c r="C58" s="15"/>
      <c r="D58" s="26"/>
      <c r="E58" s="26"/>
      <c r="F58" s="26"/>
      <c r="G58" s="47"/>
      <c r="H58" s="47"/>
      <c r="I58" s="47"/>
    </row>
    <row r="59" spans="1:9" x14ac:dyDescent="0.2">
      <c r="A59" s="15"/>
      <c r="B59" s="7"/>
      <c r="C59" s="15"/>
      <c r="D59" s="26"/>
      <c r="E59" s="26"/>
      <c r="F59" s="26"/>
      <c r="G59" s="47"/>
      <c r="H59" s="47"/>
      <c r="I59" s="47"/>
    </row>
    <row r="60" spans="1:9" x14ac:dyDescent="0.2">
      <c r="A60" s="15"/>
      <c r="B60" s="7"/>
      <c r="C60" s="15"/>
      <c r="D60" s="26"/>
      <c r="E60" s="26"/>
      <c r="F60" s="26"/>
      <c r="G60" s="47"/>
      <c r="H60" s="47"/>
      <c r="I60" s="47"/>
    </row>
    <row r="61" spans="1:9" x14ac:dyDescent="0.2">
      <c r="A61" s="15"/>
      <c r="B61" s="7"/>
      <c r="C61" s="15"/>
      <c r="D61" s="26"/>
      <c r="E61" s="26"/>
      <c r="F61" s="26"/>
      <c r="G61" s="47"/>
      <c r="H61" s="47"/>
      <c r="I61" s="47"/>
    </row>
    <row r="62" spans="1:9" x14ac:dyDescent="0.2">
      <c r="A62" s="15"/>
      <c r="B62" s="7"/>
      <c r="C62" s="15"/>
      <c r="D62" s="26"/>
      <c r="E62" s="26"/>
      <c r="F62" s="26"/>
      <c r="G62" s="47"/>
      <c r="H62" s="47"/>
      <c r="I62" s="47"/>
    </row>
    <row r="63" spans="1:9" x14ac:dyDescent="0.2">
      <c r="A63" s="15"/>
      <c r="B63" s="7"/>
      <c r="C63" s="15"/>
      <c r="D63" s="26"/>
      <c r="E63" s="26"/>
      <c r="F63" s="26"/>
      <c r="G63" s="47"/>
      <c r="H63" s="47"/>
      <c r="I63" s="47"/>
    </row>
    <row r="64" spans="1:9" x14ac:dyDescent="0.2">
      <c r="A64" s="15"/>
      <c r="B64" s="56"/>
      <c r="C64" s="15"/>
      <c r="D64" s="26"/>
      <c r="E64" s="26"/>
      <c r="F64" s="26"/>
      <c r="G64" s="47"/>
      <c r="H64" s="47"/>
      <c r="I64" s="47"/>
    </row>
    <row r="65" spans="1:9" x14ac:dyDescent="0.2">
      <c r="A65" s="15"/>
      <c r="B65" s="56"/>
      <c r="C65" s="15"/>
      <c r="D65" s="26"/>
      <c r="E65" s="26"/>
      <c r="F65" s="26"/>
      <c r="G65" s="47"/>
      <c r="H65" s="47"/>
      <c r="I65" s="47"/>
    </row>
    <row r="66" spans="1:9" x14ac:dyDescent="0.2">
      <c r="A66" s="15"/>
      <c r="B66" s="56"/>
      <c r="C66" s="15"/>
      <c r="D66" s="26"/>
      <c r="E66" s="26"/>
      <c r="F66" s="26"/>
      <c r="G66" s="47"/>
      <c r="H66" s="47"/>
      <c r="I66" s="47"/>
    </row>
    <row r="67" spans="1:9" x14ac:dyDescent="0.2">
      <c r="A67" s="15"/>
      <c r="B67" s="7"/>
      <c r="C67" s="15"/>
      <c r="D67" s="26"/>
      <c r="E67" s="26"/>
      <c r="F67" s="26"/>
      <c r="G67" s="47"/>
      <c r="H67" s="47"/>
      <c r="I67" s="47"/>
    </row>
    <row r="68" spans="1:9" x14ac:dyDescent="0.2">
      <c r="A68" s="15"/>
      <c r="B68" s="7"/>
      <c r="C68" s="15"/>
      <c r="D68" s="26"/>
      <c r="E68" s="26"/>
      <c r="F68" s="26"/>
      <c r="G68" s="47"/>
      <c r="H68" s="47"/>
      <c r="I68" s="47"/>
    </row>
    <row r="69" spans="1:9" x14ac:dyDescent="0.2">
      <c r="A69" s="15"/>
      <c r="B69" s="7"/>
      <c r="C69" s="15"/>
      <c r="D69" s="26"/>
      <c r="E69" s="26"/>
      <c r="F69" s="26"/>
      <c r="G69" s="47"/>
      <c r="H69" s="47"/>
      <c r="I69" s="47"/>
    </row>
    <row r="70" spans="1:9" x14ac:dyDescent="0.2">
      <c r="A70" s="15"/>
      <c r="B70" s="7"/>
      <c r="C70" s="15"/>
      <c r="D70" s="50"/>
      <c r="E70" s="50"/>
      <c r="F70" s="50"/>
    </row>
    <row r="71" spans="1:9" x14ac:dyDescent="0.2">
      <c r="A71" s="15"/>
      <c r="B71" s="7"/>
      <c r="C71" s="15"/>
      <c r="D71" s="50"/>
      <c r="E71" s="50"/>
      <c r="F71" s="50"/>
    </row>
    <row r="72" spans="1:9" x14ac:dyDescent="0.2">
      <c r="A72" s="15"/>
      <c r="B72" s="7"/>
      <c r="C72" s="15"/>
      <c r="D72" s="50"/>
      <c r="E72" s="50"/>
      <c r="F72" s="50"/>
    </row>
    <row r="73" spans="1:9" x14ac:dyDescent="0.2">
      <c r="A73" s="15"/>
      <c r="B73" s="7"/>
      <c r="C73" s="15"/>
      <c r="D73" s="50"/>
      <c r="E73" s="50"/>
      <c r="F73" s="50"/>
    </row>
    <row r="74" spans="1:9" x14ac:dyDescent="0.2">
      <c r="A74" s="15"/>
      <c r="B74" s="57"/>
      <c r="C74" s="15"/>
      <c r="D74" s="50"/>
      <c r="E74" s="50"/>
      <c r="F74" s="50"/>
    </row>
    <row r="75" spans="1:9" x14ac:dyDescent="0.2">
      <c r="A75" s="15"/>
      <c r="B75" s="7"/>
      <c r="C75" s="15"/>
      <c r="D75" s="50"/>
      <c r="E75" s="50"/>
      <c r="F75" s="50"/>
    </row>
    <row r="76" spans="1:9" x14ac:dyDescent="0.2">
      <c r="A76" s="15"/>
      <c r="B76" s="56"/>
      <c r="C76" s="15"/>
      <c r="D76" s="50"/>
      <c r="E76" s="50"/>
      <c r="F76" s="50"/>
    </row>
    <row r="77" spans="1:9" x14ac:dyDescent="0.2">
      <c r="A77" s="15"/>
      <c r="B77" s="57"/>
      <c r="C77" s="15"/>
      <c r="D77" s="50"/>
      <c r="E77" s="50"/>
      <c r="F77" s="50"/>
    </row>
    <row r="78" spans="1:9" x14ac:dyDescent="0.2">
      <c r="A78" s="15"/>
      <c r="B78" s="57"/>
      <c r="C78" s="15"/>
      <c r="D78" s="50"/>
      <c r="E78" s="50"/>
      <c r="F78" s="50"/>
    </row>
    <row r="79" spans="1:9" x14ac:dyDescent="0.2">
      <c r="A79" s="15"/>
      <c r="B79" s="56"/>
      <c r="C79" s="15"/>
      <c r="D79" s="50"/>
      <c r="E79" s="50"/>
      <c r="F79" s="50"/>
    </row>
    <row r="80" spans="1:9" x14ac:dyDescent="0.2">
      <c r="A80" s="15"/>
      <c r="B80" s="7"/>
      <c r="C80" s="15"/>
      <c r="D80" s="50"/>
      <c r="E80" s="50"/>
      <c r="F80" s="50"/>
    </row>
    <row r="81" spans="1:6" x14ac:dyDescent="0.2">
      <c r="A81" s="15"/>
      <c r="B81" s="7"/>
      <c r="C81" s="15"/>
      <c r="D81" s="50"/>
      <c r="E81" s="50"/>
      <c r="F81" s="50"/>
    </row>
    <row r="82" spans="1:6" x14ac:dyDescent="0.2">
      <c r="A82" s="15"/>
      <c r="B82" s="56"/>
      <c r="C82" s="15"/>
      <c r="D82" s="50"/>
      <c r="E82" s="50"/>
      <c r="F82" s="50"/>
    </row>
    <row r="83" spans="1:6" x14ac:dyDescent="0.2">
      <c r="A83" s="15"/>
      <c r="B83" s="15"/>
      <c r="C83" s="15"/>
      <c r="D83" s="50"/>
      <c r="E83" s="50"/>
      <c r="F83" s="50"/>
    </row>
    <row r="84" spans="1:6" x14ac:dyDescent="0.2">
      <c r="A84" s="15"/>
      <c r="B84" s="15"/>
      <c r="C84" s="15"/>
      <c r="D84" s="50"/>
      <c r="E84" s="50"/>
      <c r="F84" s="50"/>
    </row>
    <row r="85" spans="1:6" x14ac:dyDescent="0.2">
      <c r="A85" s="15"/>
      <c r="B85" s="15"/>
      <c r="C85" s="15"/>
      <c r="D85" s="50"/>
      <c r="E85" s="50"/>
      <c r="F85" s="50"/>
    </row>
    <row r="86" spans="1:6" x14ac:dyDescent="0.2">
      <c r="A86" s="15"/>
      <c r="B86" s="15"/>
      <c r="C86" s="15"/>
      <c r="D86" s="50"/>
      <c r="E86" s="50"/>
      <c r="F86" s="50"/>
    </row>
    <row r="87" spans="1:6" x14ac:dyDescent="0.2">
      <c r="A87" s="15"/>
      <c r="B87" s="15"/>
      <c r="C87" s="15"/>
      <c r="D87" s="50"/>
      <c r="E87" s="50"/>
      <c r="F87" s="50"/>
    </row>
  </sheetData>
  <mergeCells count="28">
    <mergeCell ref="AC5:AC6"/>
    <mergeCell ref="AD5:AD6"/>
    <mergeCell ref="L20:S20"/>
    <mergeCell ref="A21:C21"/>
    <mergeCell ref="L21:S21"/>
    <mergeCell ref="AA5:AA6"/>
    <mergeCell ref="AB5:AB6"/>
    <mergeCell ref="D22:I22"/>
    <mergeCell ref="U5:V5"/>
    <mergeCell ref="W5:X5"/>
    <mergeCell ref="Y5:Y6"/>
    <mergeCell ref="Z5:Z6"/>
    <mergeCell ref="I5:J5"/>
    <mergeCell ref="K5:L5"/>
    <mergeCell ref="M5:N5"/>
    <mergeCell ref="O5:P5"/>
    <mergeCell ref="Q5:R5"/>
    <mergeCell ref="S5:T5"/>
    <mergeCell ref="V2:Y2"/>
    <mergeCell ref="A4:AA4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3.937007874015748E-2" right="0.19685039370078741" top="0.74803149606299213" bottom="0.74803149606299213" header="0.31496062992125984" footer="0.31496062992125984"/>
  <pageSetup paperSize="9" scale="66" orientation="landscape" r:id="rId1"/>
  <headerFooter scaleWithDoc="0"/>
  <colBreaks count="1" manualBreakCount="1">
    <brk id="2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0"/>
  <sheetViews>
    <sheetView tabSelected="1" topLeftCell="C1" zoomScaleNormal="100" workbookViewId="0">
      <selection activeCell="W1" sqref="W1"/>
    </sheetView>
  </sheetViews>
  <sheetFormatPr defaultColWidth="9.140625" defaultRowHeight="12.75" x14ac:dyDescent="0.2"/>
  <cols>
    <col min="1" max="1" width="2.7109375" style="5" customWidth="1"/>
    <col min="2" max="2" width="28.42578125" style="4" customWidth="1"/>
    <col min="3" max="3" width="4" style="3" customWidth="1"/>
    <col min="4" max="4" width="4.7109375" style="3" customWidth="1"/>
    <col min="5" max="5" width="6.7109375" style="3" customWidth="1"/>
    <col min="6" max="6" width="9.42578125" style="3" customWidth="1"/>
    <col min="7" max="7" width="4" style="3" customWidth="1"/>
    <col min="8" max="8" width="7.42578125" style="20" customWidth="1"/>
    <col min="9" max="9" width="4.28515625" style="22" customWidth="1"/>
    <col min="10" max="10" width="7.7109375" style="3" customWidth="1"/>
    <col min="11" max="11" width="4" style="22" customWidth="1"/>
    <col min="12" max="12" width="8.7109375" style="3" customWidth="1"/>
    <col min="13" max="13" width="4.28515625" style="3" customWidth="1"/>
    <col min="14" max="14" width="7.5703125" style="3" customWidth="1"/>
    <col min="15" max="15" width="5" style="3" customWidth="1"/>
    <col min="16" max="16" width="6.5703125" style="3" customWidth="1"/>
    <col min="17" max="17" width="5.7109375" style="3" customWidth="1"/>
    <col min="18" max="20" width="6.5703125" style="3" customWidth="1"/>
    <col min="21" max="21" width="4.85546875" style="3" customWidth="1"/>
    <col min="22" max="22" width="7.5703125" style="3" customWidth="1"/>
    <col min="23" max="23" width="9.5703125" style="3" customWidth="1"/>
    <col min="24" max="24" width="9.7109375" style="27" customWidth="1"/>
    <col min="25" max="25" width="9.7109375" style="20" customWidth="1"/>
    <col min="26" max="26" width="9.140625" style="3" customWidth="1"/>
    <col min="27" max="27" width="8.85546875" style="3" customWidth="1"/>
    <col min="28" max="28" width="10.85546875" style="3" customWidth="1"/>
    <col min="29" max="29" width="11.42578125" style="4" customWidth="1"/>
    <col min="30" max="16384" width="9.140625" style="4"/>
  </cols>
  <sheetData>
    <row r="1" spans="1:34" x14ac:dyDescent="0.2">
      <c r="U1" s="163"/>
      <c r="V1" s="40"/>
      <c r="W1" s="169" t="s">
        <v>77</v>
      </c>
      <c r="X1" s="40"/>
      <c r="Y1" s="40"/>
      <c r="Z1" s="40"/>
      <c r="AA1" s="40"/>
      <c r="AB1" s="40"/>
    </row>
    <row r="2" spans="1:34" x14ac:dyDescent="0.2">
      <c r="U2" s="169"/>
      <c r="V2" s="169"/>
      <c r="W2" s="169" t="s">
        <v>67</v>
      </c>
      <c r="X2" s="170"/>
      <c r="Y2" s="170"/>
      <c r="Z2" s="170"/>
      <c r="AA2" s="170"/>
      <c r="AB2" s="170"/>
    </row>
    <row r="4" spans="1:34" ht="50.25" customHeight="1" thickBot="1" x14ac:dyDescent="0.25">
      <c r="A4" s="211" t="s">
        <v>73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</row>
    <row r="5" spans="1:34" ht="18" customHeight="1" thickBot="1" x14ac:dyDescent="0.25">
      <c r="A5" s="17"/>
      <c r="B5" s="17"/>
      <c r="C5" s="17"/>
      <c r="D5" s="17"/>
      <c r="E5" s="17"/>
      <c r="F5" s="17"/>
      <c r="G5" s="17"/>
      <c r="H5" s="19"/>
      <c r="I5" s="21"/>
      <c r="J5" s="18"/>
      <c r="K5" s="23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42"/>
    </row>
    <row r="6" spans="1:34" ht="81.75" customHeight="1" x14ac:dyDescent="0.2">
      <c r="A6" s="222" t="s">
        <v>9</v>
      </c>
      <c r="B6" s="224" t="s">
        <v>8</v>
      </c>
      <c r="C6" s="226" t="s">
        <v>3</v>
      </c>
      <c r="D6" s="226" t="s">
        <v>21</v>
      </c>
      <c r="E6" s="228" t="s">
        <v>19</v>
      </c>
      <c r="F6" s="228" t="s">
        <v>23</v>
      </c>
      <c r="G6" s="239" t="s">
        <v>25</v>
      </c>
      <c r="H6" s="239"/>
      <c r="I6" s="240" t="s">
        <v>47</v>
      </c>
      <c r="J6" s="241"/>
      <c r="K6" s="228" t="s">
        <v>26</v>
      </c>
      <c r="L6" s="228"/>
      <c r="M6" s="220" t="s">
        <v>36</v>
      </c>
      <c r="N6" s="221"/>
      <c r="O6" s="233" t="s">
        <v>32</v>
      </c>
      <c r="P6" s="233"/>
      <c r="Q6" s="220" t="s">
        <v>61</v>
      </c>
      <c r="R6" s="221"/>
      <c r="S6" s="220" t="s">
        <v>62</v>
      </c>
      <c r="T6" s="221"/>
      <c r="U6" s="234" t="s">
        <v>29</v>
      </c>
      <c r="V6" s="234"/>
      <c r="W6" s="235" t="s">
        <v>48</v>
      </c>
      <c r="X6" s="237" t="s">
        <v>27</v>
      </c>
      <c r="Y6" s="208" t="s">
        <v>63</v>
      </c>
      <c r="Z6" s="184" t="s">
        <v>64</v>
      </c>
      <c r="AA6" s="184" t="s">
        <v>35</v>
      </c>
      <c r="AB6" s="187" t="s">
        <v>65</v>
      </c>
    </row>
    <row r="7" spans="1:34" ht="37.5" customHeight="1" thickBot="1" x14ac:dyDescent="0.25">
      <c r="A7" s="223"/>
      <c r="B7" s="225"/>
      <c r="C7" s="227"/>
      <c r="D7" s="227"/>
      <c r="E7" s="229"/>
      <c r="F7" s="229"/>
      <c r="G7" s="38" t="s">
        <v>0</v>
      </c>
      <c r="H7" s="39" t="s">
        <v>2</v>
      </c>
      <c r="I7" s="38" t="s">
        <v>0</v>
      </c>
      <c r="J7" s="39" t="s">
        <v>2</v>
      </c>
      <c r="K7" s="38" t="s">
        <v>0</v>
      </c>
      <c r="L7" s="39" t="s">
        <v>2</v>
      </c>
      <c r="M7" s="28" t="s">
        <v>0</v>
      </c>
      <c r="N7" s="28" t="s">
        <v>1</v>
      </c>
      <c r="O7" s="28" t="s">
        <v>0</v>
      </c>
      <c r="P7" s="28" t="s">
        <v>2</v>
      </c>
      <c r="Q7" s="28" t="s">
        <v>0</v>
      </c>
      <c r="R7" s="28" t="s">
        <v>2</v>
      </c>
      <c r="S7" s="28" t="s">
        <v>0</v>
      </c>
      <c r="T7" s="28" t="s">
        <v>2</v>
      </c>
      <c r="U7" s="38" t="s">
        <v>0</v>
      </c>
      <c r="V7" s="39" t="s">
        <v>2</v>
      </c>
      <c r="W7" s="236"/>
      <c r="X7" s="238"/>
      <c r="Y7" s="209"/>
      <c r="Z7" s="185"/>
      <c r="AA7" s="186"/>
      <c r="AB7" s="188"/>
    </row>
    <row r="8" spans="1:34" s="1" customFormat="1" ht="12" customHeight="1" x14ac:dyDescent="0.2">
      <c r="A8" s="11"/>
      <c r="B8" s="33" t="s">
        <v>18</v>
      </c>
      <c r="C8" s="44"/>
      <c r="D8" s="58"/>
      <c r="E8" s="59"/>
      <c r="F8" s="60"/>
      <c r="G8" s="61"/>
      <c r="H8" s="60"/>
      <c r="I8" s="61"/>
      <c r="J8" s="52"/>
      <c r="K8" s="52"/>
      <c r="L8" s="52"/>
      <c r="M8" s="61"/>
      <c r="N8" s="52"/>
      <c r="O8" s="61"/>
      <c r="P8" s="52"/>
      <c r="Q8" s="52"/>
      <c r="R8" s="52"/>
      <c r="S8" s="52"/>
      <c r="T8" s="52"/>
      <c r="U8" s="61"/>
      <c r="V8" s="52"/>
      <c r="W8" s="62"/>
      <c r="X8" s="63"/>
      <c r="Y8" s="64"/>
      <c r="Z8" s="65"/>
      <c r="AA8" s="66"/>
      <c r="AB8" s="67"/>
      <c r="AC8" s="68"/>
      <c r="AD8" s="68"/>
      <c r="AE8" s="53"/>
      <c r="AF8" s="53"/>
      <c r="AG8" s="69"/>
      <c r="AH8" s="70"/>
    </row>
    <row r="9" spans="1:34" s="76" customFormat="1" ht="22.15" customHeight="1" x14ac:dyDescent="0.2">
      <c r="A9" s="12">
        <v>1</v>
      </c>
      <c r="B9" s="152" t="s">
        <v>60</v>
      </c>
      <c r="C9" s="93">
        <v>16</v>
      </c>
      <c r="D9" s="93">
        <v>1</v>
      </c>
      <c r="E9" s="153">
        <v>7667</v>
      </c>
      <c r="F9" s="112">
        <f t="shared" ref="F9:F11" si="0">D9*E9</f>
        <v>7667</v>
      </c>
      <c r="G9" s="116"/>
      <c r="H9" s="116"/>
      <c r="I9" s="118">
        <v>0.5</v>
      </c>
      <c r="J9" s="116">
        <f>F9*I9</f>
        <v>3833.5</v>
      </c>
      <c r="K9" s="118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30">
        <f>F9*0.5</f>
        <v>3833.5</v>
      </c>
      <c r="X9" s="131">
        <f t="shared" ref="X9:X11" si="1">W9+V9+P9+N9+L9+J9+H9+F9</f>
        <v>15334</v>
      </c>
      <c r="Y9" s="132">
        <f>X9*12</f>
        <v>184008</v>
      </c>
      <c r="Z9" s="178">
        <f>F9</f>
        <v>7667</v>
      </c>
      <c r="AA9" s="179">
        <v>4000</v>
      </c>
      <c r="AB9" s="180">
        <f t="shared" ref="AB9:AB11" si="2">Y9+Z9+AA9</f>
        <v>195675</v>
      </c>
      <c r="AC9" s="53"/>
      <c r="AD9" s="73"/>
      <c r="AE9" s="75"/>
      <c r="AF9" s="75"/>
      <c r="AG9" s="75"/>
      <c r="AH9" s="75"/>
    </row>
    <row r="10" spans="1:34" s="16" customFormat="1" ht="12" x14ac:dyDescent="0.2">
      <c r="A10" s="12">
        <f t="shared" ref="A10:A15" si="3">A9+1</f>
        <v>2</v>
      </c>
      <c r="B10" s="100" t="s">
        <v>57</v>
      </c>
      <c r="C10" s="93">
        <v>9</v>
      </c>
      <c r="D10" s="93">
        <v>1</v>
      </c>
      <c r="E10" s="153">
        <v>5005</v>
      </c>
      <c r="F10" s="112">
        <f t="shared" si="0"/>
        <v>5005</v>
      </c>
      <c r="G10" s="116"/>
      <c r="H10" s="116"/>
      <c r="I10" s="118">
        <v>0.5</v>
      </c>
      <c r="J10" s="116">
        <f t="shared" ref="J10:J11" si="4">F10*I10</f>
        <v>2502.5</v>
      </c>
      <c r="K10" s="118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30">
        <f>F10*0.5</f>
        <v>2502.5</v>
      </c>
      <c r="X10" s="131">
        <f t="shared" si="1"/>
        <v>10010</v>
      </c>
      <c r="Y10" s="132">
        <f t="shared" ref="Y10:Y22" si="5">X10*12</f>
        <v>120120</v>
      </c>
      <c r="Z10" s="178">
        <f t="shared" ref="Z10:Z22" si="6">F10</f>
        <v>5005</v>
      </c>
      <c r="AA10" s="179">
        <v>3000</v>
      </c>
      <c r="AB10" s="180">
        <f t="shared" si="2"/>
        <v>128125</v>
      </c>
      <c r="AC10" s="53"/>
      <c r="AD10" s="73"/>
    </row>
    <row r="11" spans="1:34" s="16" customFormat="1" ht="12" x14ac:dyDescent="0.2">
      <c r="A11" s="12">
        <f t="shared" si="3"/>
        <v>3</v>
      </c>
      <c r="B11" s="100" t="s">
        <v>56</v>
      </c>
      <c r="C11" s="93">
        <v>9</v>
      </c>
      <c r="D11" s="93">
        <v>1</v>
      </c>
      <c r="E11" s="153">
        <v>5005</v>
      </c>
      <c r="F11" s="112">
        <f t="shared" si="0"/>
        <v>5005</v>
      </c>
      <c r="G11" s="116"/>
      <c r="H11" s="116"/>
      <c r="I11" s="118">
        <v>0.5</v>
      </c>
      <c r="J11" s="116">
        <f t="shared" si="4"/>
        <v>2502.5</v>
      </c>
      <c r="K11" s="118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30">
        <f>F11*0.5</f>
        <v>2502.5</v>
      </c>
      <c r="X11" s="131">
        <f t="shared" si="1"/>
        <v>10010</v>
      </c>
      <c r="Y11" s="132">
        <f t="shared" si="5"/>
        <v>120120</v>
      </c>
      <c r="Z11" s="178">
        <f t="shared" si="6"/>
        <v>5005</v>
      </c>
      <c r="AA11" s="179">
        <v>3000</v>
      </c>
      <c r="AB11" s="180">
        <f t="shared" si="2"/>
        <v>128125</v>
      </c>
      <c r="AC11" s="53"/>
      <c r="AD11" s="73"/>
    </row>
    <row r="12" spans="1:34" s="16" customFormat="1" ht="12" customHeight="1" x14ac:dyDescent="0.2">
      <c r="A12" s="12">
        <f t="shared" si="3"/>
        <v>4</v>
      </c>
      <c r="B12" s="101" t="s">
        <v>59</v>
      </c>
      <c r="C12" s="93">
        <v>9</v>
      </c>
      <c r="D12" s="154">
        <v>1</v>
      </c>
      <c r="E12" s="153">
        <v>5005</v>
      </c>
      <c r="F12" s="112">
        <f>D12*E12</f>
        <v>5005</v>
      </c>
      <c r="G12" s="118"/>
      <c r="H12" s="112"/>
      <c r="I12" s="118">
        <v>0.5</v>
      </c>
      <c r="J12" s="112">
        <f>F12*I12</f>
        <v>2502.5</v>
      </c>
      <c r="K12" s="112"/>
      <c r="L12" s="112"/>
      <c r="M12" s="118"/>
      <c r="N12" s="119"/>
      <c r="O12" s="118"/>
      <c r="P12" s="119"/>
      <c r="Q12" s="119"/>
      <c r="R12" s="119"/>
      <c r="S12" s="119"/>
      <c r="T12" s="119"/>
      <c r="U12" s="118"/>
      <c r="V12" s="119"/>
      <c r="W12" s="130">
        <f>F12</f>
        <v>5005</v>
      </c>
      <c r="X12" s="131">
        <f>W12+V12+P12+N12+L12+J12+H12+F12</f>
        <v>12512.5</v>
      </c>
      <c r="Y12" s="132">
        <f t="shared" si="5"/>
        <v>150150</v>
      </c>
      <c r="Z12" s="178">
        <f t="shared" si="6"/>
        <v>5005</v>
      </c>
      <c r="AA12" s="179">
        <f>F12*18+1828.4</f>
        <v>91918.399999999994</v>
      </c>
      <c r="AB12" s="180">
        <f>Y12+Z12+AA12</f>
        <v>247073.4</v>
      </c>
      <c r="AC12" s="53"/>
      <c r="AD12" s="73"/>
      <c r="AE12" s="72"/>
      <c r="AF12" s="73"/>
      <c r="AG12" s="69"/>
      <c r="AH12" s="69"/>
    </row>
    <row r="13" spans="1:34" s="16" customFormat="1" ht="12" x14ac:dyDescent="0.2">
      <c r="A13" s="12">
        <f t="shared" si="3"/>
        <v>5</v>
      </c>
      <c r="B13" s="100" t="s">
        <v>53</v>
      </c>
      <c r="C13" s="93">
        <v>8</v>
      </c>
      <c r="D13" s="93">
        <v>1</v>
      </c>
      <c r="E13" s="153">
        <v>4745</v>
      </c>
      <c r="F13" s="112">
        <f t="shared" ref="F13" si="7">D13*E13</f>
        <v>4745</v>
      </c>
      <c r="G13" s="118">
        <v>0.2</v>
      </c>
      <c r="H13" s="116">
        <f>F13*G13</f>
        <v>949</v>
      </c>
      <c r="I13" s="118">
        <v>0.5</v>
      </c>
      <c r="J13" s="116">
        <f t="shared" ref="J13" si="8">F13*I13</f>
        <v>2372.5</v>
      </c>
      <c r="K13" s="118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30">
        <f t="shared" ref="W13" si="9">F13</f>
        <v>4745</v>
      </c>
      <c r="X13" s="131">
        <f t="shared" ref="X13" si="10">W13+V13+P13+N13+L13+J13+H13+F13</f>
        <v>12811.5</v>
      </c>
      <c r="Y13" s="132">
        <f t="shared" si="5"/>
        <v>153738</v>
      </c>
      <c r="Z13" s="178">
        <f t="shared" si="6"/>
        <v>4745</v>
      </c>
      <c r="AA13" s="179">
        <v>3000</v>
      </c>
      <c r="AB13" s="180">
        <f t="shared" ref="AB13" si="11">Y13+Z13+AA13</f>
        <v>161483</v>
      </c>
      <c r="AC13" s="53"/>
      <c r="AD13" s="73"/>
    </row>
    <row r="14" spans="1:34" s="16" customFormat="1" ht="12" customHeight="1" x14ac:dyDescent="0.2">
      <c r="A14" s="12">
        <f t="shared" si="3"/>
        <v>6</v>
      </c>
      <c r="B14" s="100" t="s">
        <v>14</v>
      </c>
      <c r="C14" s="93">
        <v>8</v>
      </c>
      <c r="D14" s="154">
        <v>1</v>
      </c>
      <c r="E14" s="153">
        <v>4745</v>
      </c>
      <c r="F14" s="112">
        <f>D14*E14</f>
        <v>4745</v>
      </c>
      <c r="G14" s="118">
        <v>0.3</v>
      </c>
      <c r="H14" s="112">
        <f>F14*G14</f>
        <v>1423.5</v>
      </c>
      <c r="I14" s="118"/>
      <c r="J14" s="112"/>
      <c r="K14" s="112"/>
      <c r="L14" s="112"/>
      <c r="M14" s="118">
        <v>0.5</v>
      </c>
      <c r="N14" s="119">
        <f>F14*M14</f>
        <v>2372.5</v>
      </c>
      <c r="O14" s="118">
        <v>0.15</v>
      </c>
      <c r="P14" s="119">
        <f>F14*O14</f>
        <v>711.75</v>
      </c>
      <c r="Q14" s="118"/>
      <c r="R14" s="119"/>
      <c r="S14" s="118"/>
      <c r="T14" s="119"/>
      <c r="U14" s="118"/>
      <c r="V14" s="119"/>
      <c r="W14" s="130">
        <f>F14*0.5</f>
        <v>2372.5</v>
      </c>
      <c r="X14" s="131">
        <f>W14+V14+P14+N14+L14+J14+H14+F14</f>
        <v>11625.25</v>
      </c>
      <c r="Y14" s="132">
        <f t="shared" si="5"/>
        <v>139503</v>
      </c>
      <c r="Z14" s="178">
        <f t="shared" si="6"/>
        <v>4745</v>
      </c>
      <c r="AA14" s="179">
        <v>3000</v>
      </c>
      <c r="AB14" s="180">
        <f>Y14+Z14+AA14</f>
        <v>147248</v>
      </c>
      <c r="AC14" s="53"/>
      <c r="AD14" s="73"/>
      <c r="AE14" s="72"/>
      <c r="AF14" s="73"/>
      <c r="AG14" s="69"/>
      <c r="AH14" s="69"/>
    </row>
    <row r="15" spans="1:34" s="16" customFormat="1" ht="12" x14ac:dyDescent="0.2">
      <c r="A15" s="12">
        <f t="shared" si="3"/>
        <v>7</v>
      </c>
      <c r="B15" s="152" t="s">
        <v>52</v>
      </c>
      <c r="C15" s="93">
        <v>5</v>
      </c>
      <c r="D15" s="93">
        <v>1</v>
      </c>
      <c r="E15" s="153">
        <v>3934</v>
      </c>
      <c r="F15" s="112">
        <f t="shared" ref="F15" si="12">D15*E15</f>
        <v>3934</v>
      </c>
      <c r="G15" s="116"/>
      <c r="H15" s="116"/>
      <c r="I15" s="118">
        <v>0.5</v>
      </c>
      <c r="J15" s="116">
        <f>F15*I15</f>
        <v>1967</v>
      </c>
      <c r="K15" s="118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30">
        <f>F15</f>
        <v>3934</v>
      </c>
      <c r="X15" s="131">
        <f>W15+V15+P15+N15+L15+J15+H15+F15</f>
        <v>9835</v>
      </c>
      <c r="Y15" s="132">
        <f t="shared" si="5"/>
        <v>118020</v>
      </c>
      <c r="Z15" s="178">
        <f t="shared" si="6"/>
        <v>3934</v>
      </c>
      <c r="AA15" s="179">
        <v>3000</v>
      </c>
      <c r="AB15" s="180">
        <f t="shared" ref="AB15" si="13">Y15+Z15+AA15</f>
        <v>124954</v>
      </c>
      <c r="AC15" s="53"/>
      <c r="AD15" s="73"/>
    </row>
    <row r="16" spans="1:34" s="16" customFormat="1" ht="12" customHeight="1" x14ac:dyDescent="0.2">
      <c r="A16" s="11"/>
      <c r="B16" s="155" t="s">
        <v>39</v>
      </c>
      <c r="C16" s="93"/>
      <c r="D16" s="94"/>
      <c r="E16" s="156"/>
      <c r="F16" s="112"/>
      <c r="G16" s="118"/>
      <c r="H16" s="112"/>
      <c r="I16" s="113"/>
      <c r="J16" s="112"/>
      <c r="K16" s="112"/>
      <c r="L16" s="112"/>
      <c r="M16" s="118"/>
      <c r="N16" s="119"/>
      <c r="O16" s="119"/>
      <c r="P16" s="119"/>
      <c r="Q16" s="119"/>
      <c r="R16" s="119"/>
      <c r="S16" s="119"/>
      <c r="T16" s="119"/>
      <c r="U16" s="118"/>
      <c r="V16" s="119"/>
      <c r="W16" s="134"/>
      <c r="X16" s="131"/>
      <c r="Y16" s="132"/>
      <c r="Z16" s="178"/>
      <c r="AA16" s="179"/>
      <c r="AB16" s="180"/>
      <c r="AC16" s="53"/>
      <c r="AD16" s="73"/>
      <c r="AE16" s="74"/>
      <c r="AF16" s="74"/>
      <c r="AG16" s="69"/>
      <c r="AH16" s="69"/>
    </row>
    <row r="17" spans="1:41" s="16" customFormat="1" ht="25.15" customHeight="1" x14ac:dyDescent="0.2">
      <c r="A17" s="12">
        <v>8</v>
      </c>
      <c r="B17" s="157" t="s">
        <v>58</v>
      </c>
      <c r="C17" s="95">
        <v>3</v>
      </c>
      <c r="D17" s="95">
        <v>1</v>
      </c>
      <c r="E17" s="158">
        <v>3414</v>
      </c>
      <c r="F17" s="112">
        <f t="shared" ref="F17:F19" si="14">D17*E17</f>
        <v>3414</v>
      </c>
      <c r="G17" s="135"/>
      <c r="H17" s="135"/>
      <c r="I17" s="125">
        <v>0.5</v>
      </c>
      <c r="J17" s="135">
        <f>F17*0.5</f>
        <v>1707</v>
      </c>
      <c r="K17" s="125"/>
      <c r="L17" s="135"/>
      <c r="M17" s="135"/>
      <c r="N17" s="135"/>
      <c r="O17" s="135"/>
      <c r="P17" s="135"/>
      <c r="Q17" s="118">
        <v>0.25</v>
      </c>
      <c r="R17" s="119">
        <f>F17*Q17</f>
        <v>853.5</v>
      </c>
      <c r="S17" s="118">
        <v>0.25</v>
      </c>
      <c r="T17" s="135">
        <f>F17*S17</f>
        <v>853.5</v>
      </c>
      <c r="U17" s="135"/>
      <c r="V17" s="135"/>
      <c r="W17" s="130">
        <f t="shared" ref="W17:W19" si="15">F17</f>
        <v>3414</v>
      </c>
      <c r="X17" s="131">
        <f>W17+V17+P17+N17+L17+J17+H17+F17+R17+T17</f>
        <v>10242</v>
      </c>
      <c r="Y17" s="132">
        <f t="shared" si="5"/>
        <v>122904</v>
      </c>
      <c r="Z17" s="178">
        <f t="shared" si="6"/>
        <v>3414</v>
      </c>
      <c r="AA17" s="179">
        <v>3000</v>
      </c>
      <c r="AB17" s="131">
        <f t="shared" ref="AB17:AB19" si="16">Y17+Z17+AA17</f>
        <v>129318</v>
      </c>
      <c r="AC17" s="53"/>
      <c r="AD17" s="73"/>
    </row>
    <row r="18" spans="1:41" s="16" customFormat="1" ht="12" x14ac:dyDescent="0.2">
      <c r="A18" s="12">
        <f t="shared" ref="A18:A22" si="17">A17+1</f>
        <v>9</v>
      </c>
      <c r="B18" s="100" t="s">
        <v>55</v>
      </c>
      <c r="C18" s="93">
        <v>3</v>
      </c>
      <c r="D18" s="93">
        <v>1</v>
      </c>
      <c r="E18" s="153">
        <v>3414</v>
      </c>
      <c r="F18" s="112">
        <f t="shared" si="14"/>
        <v>3414</v>
      </c>
      <c r="G18" s="116"/>
      <c r="H18" s="116"/>
      <c r="I18" s="118">
        <v>0.5</v>
      </c>
      <c r="J18" s="116">
        <f t="shared" ref="J18:J19" si="18">F18*I18</f>
        <v>1707</v>
      </c>
      <c r="K18" s="118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30">
        <f t="shared" si="15"/>
        <v>3414</v>
      </c>
      <c r="X18" s="131">
        <f t="shared" ref="X18:X19" si="19">W18+V18+P18+N18+L18+J18+H18+F18</f>
        <v>8535</v>
      </c>
      <c r="Y18" s="132">
        <f t="shared" si="5"/>
        <v>102420</v>
      </c>
      <c r="Z18" s="178">
        <f t="shared" si="6"/>
        <v>3414</v>
      </c>
      <c r="AA18" s="179">
        <v>3000</v>
      </c>
      <c r="AB18" s="181">
        <f t="shared" si="16"/>
        <v>108834</v>
      </c>
      <c r="AC18" s="53"/>
      <c r="AD18" s="73"/>
    </row>
    <row r="19" spans="1:41" s="16" customFormat="1" ht="45" customHeight="1" x14ac:dyDescent="0.2">
      <c r="A19" s="12">
        <f t="shared" si="17"/>
        <v>10</v>
      </c>
      <c r="B19" s="152" t="s">
        <v>54</v>
      </c>
      <c r="C19" s="93">
        <v>2</v>
      </c>
      <c r="D19" s="93">
        <v>1</v>
      </c>
      <c r="E19" s="153">
        <v>3153</v>
      </c>
      <c r="F19" s="112">
        <f t="shared" si="14"/>
        <v>3153</v>
      </c>
      <c r="G19" s="116"/>
      <c r="H19" s="116"/>
      <c r="I19" s="118">
        <v>0.5</v>
      </c>
      <c r="J19" s="116">
        <f t="shared" si="18"/>
        <v>1576.5</v>
      </c>
      <c r="K19" s="118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30">
        <f t="shared" si="15"/>
        <v>3153</v>
      </c>
      <c r="X19" s="131">
        <f t="shared" si="19"/>
        <v>7882.5</v>
      </c>
      <c r="Y19" s="132">
        <f>X19*12</f>
        <v>94590</v>
      </c>
      <c r="Z19" s="178">
        <f t="shared" si="6"/>
        <v>3153</v>
      </c>
      <c r="AA19" s="179">
        <v>3000</v>
      </c>
      <c r="AB19" s="180">
        <f t="shared" si="16"/>
        <v>100743</v>
      </c>
      <c r="AC19" s="53"/>
      <c r="AD19" s="73"/>
    </row>
    <row r="20" spans="1:41" s="16" customFormat="1" ht="12" x14ac:dyDescent="0.2">
      <c r="A20" s="12">
        <f t="shared" si="17"/>
        <v>11</v>
      </c>
      <c r="B20" s="100" t="s">
        <v>20</v>
      </c>
      <c r="C20" s="93">
        <v>2</v>
      </c>
      <c r="D20" s="93">
        <v>4</v>
      </c>
      <c r="E20" s="153">
        <v>3153</v>
      </c>
      <c r="F20" s="112">
        <f t="shared" ref="F20" si="20">D20*E20</f>
        <v>12612</v>
      </c>
      <c r="G20" s="116"/>
      <c r="H20" s="116"/>
      <c r="I20" s="118">
        <v>0.5</v>
      </c>
      <c r="J20" s="116">
        <f t="shared" ref="J20" si="21">F20*I20</f>
        <v>6306</v>
      </c>
      <c r="K20" s="118"/>
      <c r="L20" s="116"/>
      <c r="M20" s="116"/>
      <c r="N20" s="116"/>
      <c r="O20" s="116"/>
      <c r="P20" s="116"/>
      <c r="Q20" s="116"/>
      <c r="R20" s="116"/>
      <c r="S20" s="116"/>
      <c r="T20" s="116"/>
      <c r="U20" s="118">
        <v>0.1</v>
      </c>
      <c r="V20" s="116">
        <f>F20*U20</f>
        <v>1261.2</v>
      </c>
      <c r="W20" s="130">
        <f t="shared" ref="W20" si="22">F20</f>
        <v>12612</v>
      </c>
      <c r="X20" s="131">
        <f t="shared" ref="X20" si="23">W20+V20+P20+N20+L20+J20+H20+F20</f>
        <v>32791.199999999997</v>
      </c>
      <c r="Y20" s="132">
        <f t="shared" si="5"/>
        <v>393494.39999999997</v>
      </c>
      <c r="Z20" s="178">
        <f t="shared" si="6"/>
        <v>12612</v>
      </c>
      <c r="AA20" s="179">
        <v>12000</v>
      </c>
      <c r="AB20" s="180">
        <f t="shared" ref="AB20" si="24">Y20+Z20+AA20</f>
        <v>418106.39999999997</v>
      </c>
      <c r="AC20" s="53"/>
      <c r="AD20" s="73"/>
    </row>
    <row r="21" spans="1:41" s="16" customFormat="1" ht="12" x14ac:dyDescent="0.2">
      <c r="A21" s="12">
        <f t="shared" si="17"/>
        <v>12</v>
      </c>
      <c r="B21" s="100" t="s">
        <v>22</v>
      </c>
      <c r="C21" s="93">
        <v>2</v>
      </c>
      <c r="D21" s="93">
        <v>3</v>
      </c>
      <c r="E21" s="153">
        <v>3153</v>
      </c>
      <c r="F21" s="112">
        <f t="shared" ref="F21:F22" si="25">D21*E21</f>
        <v>9459</v>
      </c>
      <c r="G21" s="116"/>
      <c r="H21" s="116"/>
      <c r="I21" s="118">
        <v>0.5</v>
      </c>
      <c r="J21" s="116">
        <f t="shared" ref="J21:J22" si="26">F21*I21</f>
        <v>4729.5</v>
      </c>
      <c r="K21" s="118">
        <v>0.4</v>
      </c>
      <c r="L21" s="116">
        <f>F21*K21</f>
        <v>3783.6000000000004</v>
      </c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30">
        <f>F21</f>
        <v>9459</v>
      </c>
      <c r="X21" s="131">
        <f>W21+V21+P21+N21+L21+J21+H21+F21</f>
        <v>27431.1</v>
      </c>
      <c r="Y21" s="132">
        <f t="shared" si="5"/>
        <v>329173.19999999995</v>
      </c>
      <c r="Z21" s="178">
        <f t="shared" si="6"/>
        <v>9459</v>
      </c>
      <c r="AA21" s="179">
        <v>9000</v>
      </c>
      <c r="AB21" s="180">
        <f t="shared" ref="AB21:AB22" si="27">Y21+Z21+AA21</f>
        <v>347632.19999999995</v>
      </c>
      <c r="AC21" s="53"/>
      <c r="AD21" s="73"/>
    </row>
    <row r="22" spans="1:41" s="16" customFormat="1" ht="12" x14ac:dyDescent="0.2">
      <c r="A22" s="12">
        <f t="shared" si="17"/>
        <v>13</v>
      </c>
      <c r="B22" s="100" t="s">
        <v>24</v>
      </c>
      <c r="C22" s="93">
        <v>1</v>
      </c>
      <c r="D22" s="93">
        <v>1</v>
      </c>
      <c r="E22" s="158">
        <v>2893</v>
      </c>
      <c r="F22" s="112">
        <f t="shared" si="25"/>
        <v>2893</v>
      </c>
      <c r="G22" s="135"/>
      <c r="H22" s="135"/>
      <c r="I22" s="118">
        <v>0.5</v>
      </c>
      <c r="J22" s="116">
        <f t="shared" si="26"/>
        <v>1446.5</v>
      </c>
      <c r="K22" s="12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0">
        <f>F22</f>
        <v>2893</v>
      </c>
      <c r="X22" s="131">
        <f>W22+V22+P22+N22+L22+J22+H22+F22</f>
        <v>7232.5</v>
      </c>
      <c r="Y22" s="132">
        <f t="shared" si="5"/>
        <v>86790</v>
      </c>
      <c r="Z22" s="178">
        <f t="shared" si="6"/>
        <v>2893</v>
      </c>
      <c r="AA22" s="179">
        <v>3000</v>
      </c>
      <c r="AB22" s="180">
        <f t="shared" si="27"/>
        <v>92683</v>
      </c>
      <c r="AC22" s="53"/>
      <c r="AD22" s="73"/>
    </row>
    <row r="23" spans="1:41" s="1" customFormat="1" thickBot="1" x14ac:dyDescent="0.25">
      <c r="A23" s="12"/>
      <c r="B23" s="159"/>
      <c r="C23" s="160"/>
      <c r="D23" s="161"/>
      <c r="E23" s="162"/>
      <c r="F23" s="136"/>
      <c r="G23" s="137"/>
      <c r="H23" s="137"/>
      <c r="I23" s="138"/>
      <c r="J23" s="137"/>
      <c r="K23" s="138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9"/>
      <c r="X23" s="140"/>
      <c r="Y23" s="141"/>
      <c r="Z23" s="133"/>
      <c r="AA23" s="142"/>
      <c r="AB23" s="143"/>
      <c r="AC23" s="34"/>
      <c r="AD23" s="71"/>
    </row>
    <row r="24" spans="1:41" ht="12.75" customHeight="1" thickBot="1" x14ac:dyDescent="0.25">
      <c r="A24" s="29"/>
      <c r="B24" s="30" t="s">
        <v>5</v>
      </c>
      <c r="C24" s="31"/>
      <c r="D24" s="77">
        <f>SUM(D9:D23)</f>
        <v>18</v>
      </c>
      <c r="E24" s="32"/>
      <c r="F24" s="126">
        <f>SUM(F9:F23)</f>
        <v>71051</v>
      </c>
      <c r="G24" s="126"/>
      <c r="H24" s="126">
        <f>SUM(H9:H23)</f>
        <v>2372.5</v>
      </c>
      <c r="I24" s="126"/>
      <c r="J24" s="126">
        <f>SUM(J9:J23)</f>
        <v>33153</v>
      </c>
      <c r="K24" s="126"/>
      <c r="L24" s="126">
        <f>SUM(L9:L23)</f>
        <v>3783.6000000000004</v>
      </c>
      <c r="M24" s="126"/>
      <c r="N24" s="126">
        <f>SUM(N9:N23)</f>
        <v>2372.5</v>
      </c>
      <c r="O24" s="126"/>
      <c r="P24" s="126">
        <f>SUM(P9:P23)</f>
        <v>711.75</v>
      </c>
      <c r="Q24" s="126"/>
      <c r="R24" s="126">
        <f>SUM(R9:R23)</f>
        <v>853.5</v>
      </c>
      <c r="S24" s="126"/>
      <c r="T24" s="126">
        <f>SUM(T9:T23)</f>
        <v>853.5</v>
      </c>
      <c r="U24" s="126"/>
      <c r="V24" s="126">
        <f t="shared" ref="V24:AB24" si="28">SUM(V9:V23)</f>
        <v>1261.2</v>
      </c>
      <c r="W24" s="126">
        <f t="shared" si="28"/>
        <v>59840</v>
      </c>
      <c r="X24" s="127">
        <f t="shared" si="28"/>
        <v>176252.55000000002</v>
      </c>
      <c r="Y24" s="127">
        <f t="shared" si="28"/>
        <v>2115030.5999999996</v>
      </c>
      <c r="Z24" s="127">
        <f t="shared" si="28"/>
        <v>71051</v>
      </c>
      <c r="AA24" s="127">
        <f t="shared" si="28"/>
        <v>143918.39999999999</v>
      </c>
      <c r="AB24" s="128">
        <f t="shared" si="28"/>
        <v>2330000</v>
      </c>
    </row>
    <row r="25" spans="1:41" x14ac:dyDescent="0.2">
      <c r="F25" s="144"/>
      <c r="G25" s="144"/>
      <c r="H25" s="231"/>
      <c r="I25" s="231"/>
      <c r="J25" s="231"/>
      <c r="K25" s="145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7"/>
      <c r="Y25" s="148"/>
      <c r="Z25" s="144"/>
      <c r="AA25" s="129" t="s">
        <v>43</v>
      </c>
      <c r="AB25" s="129">
        <f>AB24*0.22</f>
        <v>512600</v>
      </c>
    </row>
    <row r="26" spans="1:41" ht="12.75" customHeight="1" x14ac:dyDescent="0.2">
      <c r="A26" s="7"/>
      <c r="B26" s="13"/>
      <c r="C26" s="8"/>
      <c r="D26" s="8"/>
      <c r="F26" s="144"/>
      <c r="G26" s="144"/>
      <c r="H26" s="149"/>
      <c r="I26" s="150"/>
      <c r="J26" s="144"/>
      <c r="K26" s="150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51"/>
      <c r="Y26" s="148"/>
      <c r="Z26" s="144"/>
      <c r="AA26" s="129" t="s">
        <v>44</v>
      </c>
      <c r="AB26" s="129">
        <f>AB24+AB25</f>
        <v>2842600</v>
      </c>
      <c r="AH26" s="2"/>
      <c r="AI26" s="2"/>
      <c r="AJ26" s="2"/>
      <c r="AK26" s="2"/>
      <c r="AL26" s="2"/>
      <c r="AM26" s="2"/>
      <c r="AN26" s="2"/>
      <c r="AO26" s="2"/>
    </row>
    <row r="27" spans="1:41" ht="24.75" customHeight="1" x14ac:dyDescent="0.2">
      <c r="B27" s="232"/>
      <c r="C27" s="232"/>
      <c r="D27" s="232"/>
      <c r="H27" s="27"/>
      <c r="I27" s="24"/>
      <c r="AB27" s="20"/>
      <c r="AG27" s="2"/>
      <c r="AH27" s="2"/>
      <c r="AI27" s="2"/>
      <c r="AJ27" s="2"/>
      <c r="AK27" s="2"/>
      <c r="AL27" s="2"/>
      <c r="AM27" s="2"/>
      <c r="AN27" s="2"/>
    </row>
    <row r="28" spans="1:41" x14ac:dyDescent="0.2">
      <c r="X28" s="42"/>
      <c r="AD28" s="35"/>
    </row>
    <row r="29" spans="1:41" x14ac:dyDescent="0.2">
      <c r="B29" s="230" t="s">
        <v>4</v>
      </c>
      <c r="C29" s="230"/>
      <c r="D29" s="36"/>
      <c r="E29" s="36"/>
      <c r="F29" s="36"/>
      <c r="G29" s="36"/>
      <c r="H29" s="27" t="s">
        <v>10</v>
      </c>
      <c r="I29" s="24"/>
      <c r="J29" s="36"/>
      <c r="K29" s="24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Y29" s="27"/>
      <c r="Z29" s="36"/>
    </row>
    <row r="30" spans="1:41" x14ac:dyDescent="0.2">
      <c r="X30" s="42"/>
    </row>
    <row r="31" spans="1:41" x14ac:dyDescent="0.2">
      <c r="X31" s="42"/>
    </row>
    <row r="32" spans="1:41" x14ac:dyDescent="0.2">
      <c r="X32" s="42"/>
    </row>
    <row r="33" spans="24:28" x14ac:dyDescent="0.2">
      <c r="X33" s="42"/>
    </row>
    <row r="34" spans="24:28" x14ac:dyDescent="0.2">
      <c r="X34" s="42"/>
      <c r="AB34" s="20"/>
    </row>
    <row r="35" spans="24:28" x14ac:dyDescent="0.2">
      <c r="X35" s="42"/>
    </row>
    <row r="36" spans="24:28" x14ac:dyDescent="0.2">
      <c r="X36" s="42"/>
    </row>
    <row r="37" spans="24:28" x14ac:dyDescent="0.2">
      <c r="X37" s="42"/>
    </row>
    <row r="38" spans="24:28" x14ac:dyDescent="0.2">
      <c r="X38" s="42"/>
    </row>
    <row r="39" spans="24:28" x14ac:dyDescent="0.2">
      <c r="X39" s="42"/>
    </row>
    <row r="40" spans="24:28" x14ac:dyDescent="0.2">
      <c r="X40" s="42"/>
    </row>
  </sheetData>
  <mergeCells count="24">
    <mergeCell ref="B29:C29"/>
    <mergeCell ref="Y6:Y7"/>
    <mergeCell ref="Z6:Z7"/>
    <mergeCell ref="AA6:AA7"/>
    <mergeCell ref="AB6:AB7"/>
    <mergeCell ref="H25:J25"/>
    <mergeCell ref="B27:D27"/>
    <mergeCell ref="K6:L6"/>
    <mergeCell ref="M6:N6"/>
    <mergeCell ref="O6:P6"/>
    <mergeCell ref="U6:V6"/>
    <mergeCell ref="W6:W7"/>
    <mergeCell ref="X6:X7"/>
    <mergeCell ref="F6:F7"/>
    <mergeCell ref="G6:H6"/>
    <mergeCell ref="I6:J6"/>
    <mergeCell ref="A4:AE4"/>
    <mergeCell ref="Q6:R6"/>
    <mergeCell ref="S6:T6"/>
    <mergeCell ref="A6:A7"/>
    <mergeCell ref="B6:B7"/>
    <mergeCell ref="C6:C7"/>
    <mergeCell ref="D6:D7"/>
    <mergeCell ref="E6:E7"/>
  </mergeCells>
  <pageMargins left="0.59055118110236227" right="0.23622047244094491" top="0.98425196850393704" bottom="0.19685039370078741" header="0.15748031496062992" footer="0.27559055118110237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педперсонал 1-8</vt:lpstr>
      <vt:lpstr>педперсонал  9-12</vt:lpstr>
      <vt:lpstr>техперсонал</vt:lpstr>
    </vt:vector>
  </TitlesOfParts>
  <Company>House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2022-08-18T13:51:34Z</cp:lastPrinted>
  <dcterms:created xsi:type="dcterms:W3CDTF">2011-12-27T19:33:56Z</dcterms:created>
  <dcterms:modified xsi:type="dcterms:W3CDTF">2022-08-18T13:52:32Z</dcterms:modified>
</cp:coreProperties>
</file>