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МОЇ ДОКУМЕНТИ\СЕССИИ\РІШЕННЯ СЕСІЙ VІІІ СКЛИКАННЯ\29 сесія __19.05.23\НА ДРУК\"/>
    </mc:Choice>
  </mc:AlternateContent>
  <bookViews>
    <workbookView xWindow="0" yWindow="0" windowWidth="15345" windowHeight="4035"/>
  </bookViews>
  <sheets>
    <sheet name="ШР ЦКП" sheetId="1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R16" i="1" l="1"/>
  <c r="M16" i="1"/>
  <c r="R62" i="1"/>
  <c r="R63" i="1"/>
  <c r="R61" i="1"/>
  <c r="R28" i="1"/>
  <c r="R17" i="1"/>
  <c r="R15" i="1"/>
  <c r="R14" i="1"/>
  <c r="R12" i="1"/>
  <c r="R11" i="1"/>
  <c r="R10" i="1"/>
  <c r="R13" i="1" l="1"/>
  <c r="N39" i="1"/>
  <c r="R60" i="1"/>
  <c r="R54" i="1"/>
  <c r="R55" i="1"/>
  <c r="R53" i="1"/>
  <c r="R46" i="1"/>
  <c r="R47" i="1"/>
  <c r="R48" i="1"/>
  <c r="R45" i="1"/>
  <c r="R40" i="1"/>
  <c r="R35" i="1"/>
  <c r="R31" i="1"/>
  <c r="R30" i="1"/>
  <c r="R19" i="1"/>
  <c r="R20" i="1"/>
  <c r="R21" i="1"/>
  <c r="R22" i="1"/>
  <c r="R23" i="1"/>
  <c r="R24" i="1"/>
  <c r="R25" i="1"/>
  <c r="R26" i="1"/>
  <c r="R27" i="1"/>
  <c r="R29" i="1"/>
  <c r="R18" i="1"/>
  <c r="M62" i="1"/>
  <c r="M63" i="1"/>
  <c r="M61" i="1"/>
  <c r="M53" i="1"/>
  <c r="M54" i="1"/>
  <c r="M55" i="1"/>
  <c r="M56" i="1"/>
  <c r="M57" i="1"/>
  <c r="M52" i="1"/>
  <c r="M45" i="1"/>
  <c r="M46" i="1"/>
  <c r="M47" i="1"/>
  <c r="M48" i="1"/>
  <c r="M49" i="1"/>
  <c r="M44" i="1"/>
  <c r="M40" i="1"/>
  <c r="M41" i="1"/>
  <c r="M39" i="1"/>
  <c r="M35" i="1"/>
  <c r="M36" i="1"/>
  <c r="M34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17" i="1"/>
  <c r="R56" i="1"/>
  <c r="R57" i="1"/>
  <c r="R52" i="1"/>
  <c r="R49" i="1"/>
  <c r="R44" i="1"/>
  <c r="R41" i="1"/>
  <c r="R39" i="1"/>
  <c r="R36" i="1"/>
  <c r="R34" i="1"/>
  <c r="Q17" i="1" l="1"/>
  <c r="Q18" i="1"/>
  <c r="Q20" i="1"/>
  <c r="Q21" i="1"/>
  <c r="Q22" i="1"/>
  <c r="Q23" i="1"/>
  <c r="Q24" i="1"/>
  <c r="Q25" i="1"/>
  <c r="Q27" i="1"/>
  <c r="Q29" i="1"/>
  <c r="M60" i="1"/>
  <c r="H63" i="1"/>
  <c r="H60" i="1"/>
  <c r="P21" i="1"/>
  <c r="N21" i="1"/>
  <c r="O21" i="1" s="1"/>
  <c r="S21" i="1" s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11" i="1"/>
  <c r="H39" i="1"/>
  <c r="H34" i="1"/>
  <c r="I21" i="1"/>
  <c r="H21" i="1"/>
  <c r="F21" i="1"/>
  <c r="H62" i="1"/>
  <c r="H61" i="1"/>
  <c r="P45" i="1"/>
  <c r="N45" i="1"/>
  <c r="O45" i="1" s="1"/>
  <c r="S45" i="1" s="1"/>
  <c r="I45" i="1"/>
  <c r="F45" i="1"/>
  <c r="E11" i="1"/>
  <c r="P55" i="1"/>
  <c r="F55" i="1"/>
  <c r="I55" i="1" s="1"/>
  <c r="C64" i="1"/>
  <c r="F63" i="1"/>
  <c r="K63" i="1" s="1"/>
  <c r="F62" i="1"/>
  <c r="F61" i="1"/>
  <c r="J61" i="1" s="1"/>
  <c r="F60" i="1"/>
  <c r="Q60" i="1" s="1"/>
  <c r="C58" i="1"/>
  <c r="G65" i="1"/>
  <c r="F57" i="1"/>
  <c r="F56" i="1"/>
  <c r="L56" i="1" s="1"/>
  <c r="P54" i="1"/>
  <c r="F54" i="1"/>
  <c r="P53" i="1"/>
  <c r="F53" i="1"/>
  <c r="P52" i="1"/>
  <c r="F52" i="1"/>
  <c r="C50" i="1"/>
  <c r="F49" i="1"/>
  <c r="A49" i="1"/>
  <c r="P48" i="1"/>
  <c r="F48" i="1"/>
  <c r="P47" i="1"/>
  <c r="F47" i="1"/>
  <c r="I47" i="1" s="1"/>
  <c r="P46" i="1"/>
  <c r="F46" i="1"/>
  <c r="P44" i="1"/>
  <c r="F44" i="1"/>
  <c r="C42" i="1"/>
  <c r="F41" i="1"/>
  <c r="Q41" i="1" s="1"/>
  <c r="A41" i="1"/>
  <c r="P40" i="1"/>
  <c r="I40" i="1"/>
  <c r="F40" i="1"/>
  <c r="Q40" i="1" s="1"/>
  <c r="P39" i="1"/>
  <c r="F39" i="1"/>
  <c r="Q39" i="1" s="1"/>
  <c r="C37" i="1"/>
  <c r="F36" i="1"/>
  <c r="L36" i="1" s="1"/>
  <c r="P35" i="1"/>
  <c r="F35" i="1"/>
  <c r="Q35" i="1" s="1"/>
  <c r="P34" i="1"/>
  <c r="F34" i="1"/>
  <c r="I34" i="1" s="1"/>
  <c r="C32" i="1"/>
  <c r="F31" i="1"/>
  <c r="F30" i="1"/>
  <c r="Q30" i="1" s="1"/>
  <c r="P29" i="1"/>
  <c r="F29" i="1"/>
  <c r="F28" i="1"/>
  <c r="I28" i="1" s="1"/>
  <c r="F27" i="1"/>
  <c r="I27" i="1" s="1"/>
  <c r="P26" i="1"/>
  <c r="F26" i="1"/>
  <c r="P25" i="1"/>
  <c r="F25" i="1"/>
  <c r="F24" i="1"/>
  <c r="P23" i="1"/>
  <c r="F23" i="1"/>
  <c r="I23" i="1" s="1"/>
  <c r="P22" i="1"/>
  <c r="F22" i="1"/>
  <c r="I22" i="1" s="1"/>
  <c r="P20" i="1"/>
  <c r="F20" i="1"/>
  <c r="P19" i="1"/>
  <c r="F19" i="1"/>
  <c r="I19" i="1" s="1"/>
  <c r="F18" i="1"/>
  <c r="I18" i="1" s="1"/>
  <c r="F17" i="1"/>
  <c r="P16" i="1"/>
  <c r="F16" i="1"/>
  <c r="F15" i="1"/>
  <c r="Q15" i="1" s="1"/>
  <c r="F14" i="1"/>
  <c r="I14" i="1" s="1"/>
  <c r="F13" i="1"/>
  <c r="Q13" i="1" s="1"/>
  <c r="F12" i="1"/>
  <c r="M12" i="1" s="1"/>
  <c r="P11" i="1"/>
  <c r="P10" i="1"/>
  <c r="F10" i="1"/>
  <c r="H16" i="1" l="1"/>
  <c r="H20" i="1"/>
  <c r="H65" i="1"/>
  <c r="I20" i="1"/>
  <c r="N20" i="1" s="1"/>
  <c r="O20" i="1" s="1"/>
  <c r="S20" i="1" s="1"/>
  <c r="I39" i="1"/>
  <c r="I60" i="1"/>
  <c r="I44" i="1"/>
  <c r="N44" i="1" s="1"/>
  <c r="O44" i="1" s="1"/>
  <c r="S44" i="1" s="1"/>
  <c r="I48" i="1"/>
  <c r="I49" i="1"/>
  <c r="I52" i="1"/>
  <c r="N52" i="1" s="1"/>
  <c r="O52" i="1" s="1"/>
  <c r="S52" i="1" s="1"/>
  <c r="L49" i="1"/>
  <c r="N49" i="1" s="1"/>
  <c r="I10" i="1"/>
  <c r="I13" i="1"/>
  <c r="I35" i="1"/>
  <c r="I56" i="1"/>
  <c r="N56" i="1" s="1"/>
  <c r="I61" i="1"/>
  <c r="J63" i="1"/>
  <c r="M13" i="1"/>
  <c r="N13" i="1" s="1"/>
  <c r="O13" i="1" s="1"/>
  <c r="S13" i="1" s="1"/>
  <c r="N55" i="1"/>
  <c r="O55" i="1" s="1"/>
  <c r="S55" i="1" s="1"/>
  <c r="I57" i="1"/>
  <c r="N57" i="1" s="1"/>
  <c r="O57" i="1" s="1"/>
  <c r="I63" i="1"/>
  <c r="N23" i="1"/>
  <c r="N18" i="1"/>
  <c r="M14" i="1"/>
  <c r="N14" i="1" s="1"/>
  <c r="N40" i="1"/>
  <c r="O40" i="1" s="1"/>
  <c r="S40" i="1" s="1"/>
  <c r="Q10" i="1"/>
  <c r="I12" i="1"/>
  <c r="I26" i="1"/>
  <c r="M10" i="1"/>
  <c r="N10" i="1" s="1"/>
  <c r="O10" i="1" s="1"/>
  <c r="S10" i="1" s="1"/>
  <c r="N19" i="1"/>
  <c r="M15" i="1"/>
  <c r="M11" i="1"/>
  <c r="N47" i="1"/>
  <c r="O47" i="1" s="1"/>
  <c r="O39" i="1"/>
  <c r="S39" i="1" s="1"/>
  <c r="N22" i="1"/>
  <c r="O22" i="1" s="1"/>
  <c r="Q14" i="1"/>
  <c r="L41" i="1"/>
  <c r="I24" i="1"/>
  <c r="I41" i="1"/>
  <c r="N48" i="1"/>
  <c r="O48" i="1" s="1"/>
  <c r="I53" i="1"/>
  <c r="N53" i="1" s="1"/>
  <c r="N12" i="1"/>
  <c r="O12" i="1" s="1"/>
  <c r="Q36" i="1"/>
  <c r="P65" i="1"/>
  <c r="N28" i="1"/>
  <c r="O28" i="1" s="1"/>
  <c r="N34" i="1"/>
  <c r="C65" i="1"/>
  <c r="F65" i="1"/>
  <c r="I15" i="1"/>
  <c r="N15" i="1" s="1"/>
  <c r="I16" i="1"/>
  <c r="N16" i="1" s="1"/>
  <c r="I17" i="1"/>
  <c r="I25" i="1"/>
  <c r="N25" i="1" s="1"/>
  <c r="I29" i="1"/>
  <c r="Q34" i="1"/>
  <c r="I36" i="1"/>
  <c r="N36" i="1" s="1"/>
  <c r="J60" i="1"/>
  <c r="Q63" i="1"/>
  <c r="N63" i="1"/>
  <c r="O63" i="1" s="1"/>
  <c r="K62" i="1"/>
  <c r="N27" i="1"/>
  <c r="O27" i="1" s="1"/>
  <c r="L30" i="1"/>
  <c r="L65" i="1" s="1"/>
  <c r="K61" i="1"/>
  <c r="N61" i="1" s="1"/>
  <c r="O61" i="1" s="1"/>
  <c r="J62" i="1"/>
  <c r="Q12" i="1"/>
  <c r="I11" i="1"/>
  <c r="Q11" i="1"/>
  <c r="I30" i="1"/>
  <c r="I31" i="1"/>
  <c r="I46" i="1"/>
  <c r="I54" i="1"/>
  <c r="N54" i="1" s="1"/>
  <c r="K60" i="1"/>
  <c r="I62" i="1"/>
  <c r="S22" i="1" l="1"/>
  <c r="N35" i="1"/>
  <c r="O35" i="1" s="1"/>
  <c r="S35" i="1" s="1"/>
  <c r="N41" i="1"/>
  <c r="O41" i="1" s="1"/>
  <c r="S41" i="1" s="1"/>
  <c r="N46" i="1"/>
  <c r="O46" i="1" s="1"/>
  <c r="S46" i="1" s="1"/>
  <c r="N29" i="1"/>
  <c r="O29" i="1" s="1"/>
  <c r="S29" i="1" s="1"/>
  <c r="N24" i="1"/>
  <c r="O24" i="1" s="1"/>
  <c r="S24" i="1" s="1"/>
  <c r="R65" i="1"/>
  <c r="N62" i="1"/>
  <c r="O62" i="1" s="1"/>
  <c r="S62" i="1" s="1"/>
  <c r="N31" i="1"/>
  <c r="O31" i="1" s="1"/>
  <c r="S31" i="1" s="1"/>
  <c r="N17" i="1"/>
  <c r="O17" i="1" s="1"/>
  <c r="S17" i="1" s="1"/>
  <c r="N26" i="1"/>
  <c r="O26" i="1" s="1"/>
  <c r="S26" i="1" s="1"/>
  <c r="S28" i="1"/>
  <c r="O56" i="1"/>
  <c r="S56" i="1" s="1"/>
  <c r="S53" i="1"/>
  <c r="O53" i="1"/>
  <c r="O54" i="1"/>
  <c r="S54" i="1" s="1"/>
  <c r="S48" i="1"/>
  <c r="O16" i="1"/>
  <c r="S16" i="1" s="1"/>
  <c r="O23" i="1"/>
  <c r="S23" i="1" s="1"/>
  <c r="O36" i="1"/>
  <c r="S36" i="1" s="1"/>
  <c r="O49" i="1"/>
  <c r="S49" i="1" s="1"/>
  <c r="O25" i="1"/>
  <c r="S25" i="1" s="1"/>
  <c r="O14" i="1"/>
  <c r="S14" i="1" s="1"/>
  <c r="O15" i="1"/>
  <c r="S15" i="1" s="1"/>
  <c r="O34" i="1"/>
  <c r="S34" i="1" s="1"/>
  <c r="O19" i="1"/>
  <c r="S19" i="1" s="1"/>
  <c r="Q65" i="1"/>
  <c r="S57" i="1"/>
  <c r="S12" i="1"/>
  <c r="O18" i="1"/>
  <c r="S18" i="1" s="1"/>
  <c r="J65" i="1"/>
  <c r="I65" i="1"/>
  <c r="K65" i="1"/>
  <c r="N30" i="1"/>
  <c r="S27" i="1"/>
  <c r="S63" i="1"/>
  <c r="S61" i="1"/>
  <c r="S47" i="1"/>
  <c r="N11" i="1"/>
  <c r="N60" i="1"/>
  <c r="M65" i="1"/>
  <c r="O11" i="1" l="1"/>
  <c r="N65" i="1"/>
  <c r="O60" i="1"/>
  <c r="S60" i="1" s="1"/>
  <c r="O30" i="1"/>
  <c r="S30" i="1" s="1"/>
  <c r="S11" i="1" l="1"/>
  <c r="O65" i="1"/>
  <c r="S65" i="1" l="1"/>
  <c r="S66" i="1" s="1"/>
  <c r="S67" i="1" s="1"/>
</calcChain>
</file>

<file path=xl/sharedStrings.xml><?xml version="1.0" encoding="utf-8"?>
<sst xmlns="http://schemas.openxmlformats.org/spreadsheetml/2006/main" count="80" uniqueCount="64">
  <si>
    <t>ШТАТНИЙ РОЗПИС</t>
  </si>
  <si>
    <t xml:space="preserve">№ </t>
  </si>
  <si>
    <t>Назва структурного підрозділу  та посад</t>
  </si>
  <si>
    <t>Кількість штатних  одиниць</t>
  </si>
  <si>
    <t>Тарифний    розряд</t>
  </si>
  <si>
    <t>Матеріальна допомога</t>
  </si>
  <si>
    <t xml:space="preserve">Премії </t>
  </si>
  <si>
    <t>Всього ФОП на січень-грудень 2023року.</t>
  </si>
  <si>
    <t>посадовий оклад</t>
  </si>
  <si>
    <t>посадовий оклад з урахуванням штатних одиниць</t>
  </si>
  <si>
    <t>надбавка за роботу в нічний час 35%</t>
  </si>
  <si>
    <t>надбавка за вислугу років 30%</t>
  </si>
  <si>
    <t>надбавка за скл-ть та напруж-ть, високі досягнення у праці 50%</t>
  </si>
  <si>
    <t>Доплата за книжковий фонд 15%</t>
  </si>
  <si>
    <t>Доплата за викори-стання дез. засобів 10%</t>
  </si>
  <si>
    <t>Премія щомісячна</t>
  </si>
  <si>
    <t>ФОП за місяць</t>
  </si>
  <si>
    <t>Соціально- побутова</t>
  </si>
  <si>
    <t>На оздоровлення</t>
  </si>
  <si>
    <t>ЦКП Авангард</t>
  </si>
  <si>
    <t>Директор</t>
  </si>
  <si>
    <t>Головний бухгалтер</t>
  </si>
  <si>
    <t>Бухгалтер</t>
  </si>
  <si>
    <t>Юрисконсульт</t>
  </si>
  <si>
    <t>Фахівець з публічних закупівель</t>
  </si>
  <si>
    <t>Завідувач майстерні (художньої)</t>
  </si>
  <si>
    <t>Завідуючий господарством</t>
  </si>
  <si>
    <t>Інженер з охорони праці</t>
  </si>
  <si>
    <t>Звукооператор</t>
  </si>
  <si>
    <t xml:space="preserve">Художник </t>
  </si>
  <si>
    <t>Керівник студії</t>
  </si>
  <si>
    <t>Керівник ансамблю духових інструментів</t>
  </si>
  <si>
    <t>Технік-оператор</t>
  </si>
  <si>
    <t>Акомпаніатор</t>
  </si>
  <si>
    <t>Костюмер</t>
  </si>
  <si>
    <t>Адміністратор</t>
  </si>
  <si>
    <t>Діловод</t>
  </si>
  <si>
    <t>Фотокореспондент</t>
  </si>
  <si>
    <t>Прибиральник службових приміщень</t>
  </si>
  <si>
    <t>Підсобник робітник</t>
  </si>
  <si>
    <t>ЦКП Хлібодарське</t>
  </si>
  <si>
    <t>Завідувач філії</t>
  </si>
  <si>
    <t>ЦКП Радісне</t>
  </si>
  <si>
    <t>ЦКП Прилиманське</t>
  </si>
  <si>
    <t>Звукорежисер</t>
  </si>
  <si>
    <t>Відеооператор</t>
  </si>
  <si>
    <t>ЦКП Нова Долина</t>
  </si>
  <si>
    <t>ЦКП Бібліотеки</t>
  </si>
  <si>
    <t>Завідувач бібліотекою</t>
  </si>
  <si>
    <t>Бібліотекар</t>
  </si>
  <si>
    <t>Всього</t>
  </si>
  <si>
    <t xml:space="preserve">Нарахування 22%  на ФОП </t>
  </si>
  <si>
    <t xml:space="preserve">Всього </t>
  </si>
  <si>
    <t>Секретар селищної ради                                             Валентина ЩУР</t>
  </si>
  <si>
    <t>Художник-постановник</t>
  </si>
  <si>
    <t>Заступник директора з культурно-масової роботи</t>
  </si>
  <si>
    <t>Двірник</t>
  </si>
  <si>
    <t>серпень-грудень 2023р.</t>
  </si>
  <si>
    <t>Фонд оплати праці за 5 місяців</t>
  </si>
  <si>
    <t xml:space="preserve"> Центру культурних послуг Авангардівської селищної ради на серпень-грудень 2023 року </t>
  </si>
  <si>
    <t>Доплата бібліотекарю за осо 50%</t>
  </si>
  <si>
    <t xml:space="preserve"> </t>
  </si>
  <si>
    <t xml:space="preserve">                  Мін. з/п  -  6700,00   (1 тарифний розряд - 2893,00 грн.)  </t>
  </si>
  <si>
    <t>Додаток №3  до рішення №1968 - VIIІ від 19.05.2023р.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</si>
</sst>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1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4" fontId="1" fillId="0" borderId="0" xfId="0" applyNumberFormat="1" applyFont="1" applyFill="1"/>
    <xf numFmtId="0" fontId="1" fillId="0" borderId="0" xfId="0" applyFont="1" applyFill="1"/>
    <xf numFmtId="0" fontId="0" fillId="0" borderId="0" xfId="0" applyFill="1"/>
    <xf numFmtId="4" fontId="3" fillId="0" borderId="0" xfId="0" applyNumberFormat="1" applyFont="1" applyFill="1"/>
    <xf numFmtId="4" fontId="5" fillId="0" borderId="0" xfId="0" applyNumberFormat="1" applyFont="1" applyFill="1" applyAlignment="1">
      <alignment horizontal="center"/>
    </xf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center"/>
    </xf>
    <xf numFmtId="4" fontId="6" fillId="0" borderId="7" xfId="0" applyNumberFormat="1" applyFont="1" applyFill="1" applyBorder="1" applyAlignment="1">
      <alignment horizontal="center" vertical="center" wrapText="1"/>
    </xf>
    <xf numFmtId="4" fontId="6" fillId="0" borderId="14" xfId="0" applyNumberFormat="1" applyFont="1" applyFill="1" applyBorder="1" applyAlignment="1">
      <alignment horizontal="center" vertical="center" wrapText="1"/>
    </xf>
    <xf numFmtId="4" fontId="6" fillId="0" borderId="15" xfId="0" applyNumberFormat="1" applyFont="1" applyFill="1" applyBorder="1" applyAlignment="1">
      <alignment horizontal="center" vertical="center" wrapText="1"/>
    </xf>
    <xf numFmtId="4" fontId="8" fillId="0" borderId="15" xfId="0" applyNumberFormat="1" applyFont="1" applyFill="1" applyBorder="1" applyAlignment="1">
      <alignment horizontal="center" vertical="center" wrapText="1"/>
    </xf>
    <xf numFmtId="4" fontId="6" fillId="0" borderId="19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center" vertical="center" wrapText="1"/>
    </xf>
    <xf numFmtId="3" fontId="2" fillId="0" borderId="20" xfId="0" applyNumberFormat="1" applyFont="1" applyFill="1" applyBorder="1" applyAlignment="1">
      <alignment horizontal="center"/>
    </xf>
    <xf numFmtId="4" fontId="2" fillId="0" borderId="21" xfId="0" applyNumberFormat="1" applyFont="1" applyFill="1" applyBorder="1" applyAlignment="1">
      <alignment horizontal="left" wrapText="1"/>
    </xf>
    <xf numFmtId="164" fontId="2" fillId="0" borderId="21" xfId="0" applyNumberFormat="1" applyFont="1" applyFill="1" applyBorder="1" applyAlignment="1">
      <alignment horizontal="center"/>
    </xf>
    <xf numFmtId="3" fontId="2" fillId="0" borderId="22" xfId="0" applyNumberFormat="1" applyFont="1" applyFill="1" applyBorder="1" applyAlignment="1">
      <alignment horizontal="center"/>
    </xf>
    <xf numFmtId="3" fontId="1" fillId="0" borderId="23" xfId="0" applyNumberFormat="1" applyFont="1" applyFill="1" applyBorder="1" applyAlignment="1">
      <alignment horizontal="center"/>
    </xf>
    <xf numFmtId="4" fontId="1" fillId="0" borderId="21" xfId="0" applyNumberFormat="1" applyFont="1" applyFill="1" applyBorder="1" applyAlignment="1">
      <alignment horizontal="center"/>
    </xf>
    <xf numFmtId="4" fontId="10" fillId="0" borderId="21" xfId="0" applyNumberFormat="1" applyFont="1" applyFill="1" applyBorder="1" applyAlignment="1">
      <alignment horizontal="center"/>
    </xf>
    <xf numFmtId="4" fontId="3" fillId="0" borderId="24" xfId="0" applyNumberFormat="1" applyFont="1" applyFill="1" applyBorder="1" applyAlignment="1"/>
    <xf numFmtId="1" fontId="0" fillId="0" borderId="0" xfId="0" applyNumberFormat="1" applyFill="1"/>
    <xf numFmtId="3" fontId="2" fillId="0" borderId="25" xfId="0" applyNumberFormat="1" applyFont="1" applyFill="1" applyBorder="1" applyAlignment="1">
      <alignment horizontal="center"/>
    </xf>
    <xf numFmtId="4" fontId="2" fillId="0" borderId="26" xfId="0" applyNumberFormat="1" applyFont="1" applyFill="1" applyBorder="1" applyAlignment="1">
      <alignment horizontal="left"/>
    </xf>
    <xf numFmtId="164" fontId="2" fillId="0" borderId="26" xfId="0" applyNumberFormat="1" applyFont="1" applyFill="1" applyBorder="1" applyAlignment="1">
      <alignment horizontal="center"/>
    </xf>
    <xf numFmtId="3" fontId="2" fillId="0" borderId="27" xfId="0" applyNumberFormat="1" applyFont="1" applyFill="1" applyBorder="1" applyAlignment="1">
      <alignment horizontal="center"/>
    </xf>
    <xf numFmtId="3" fontId="1" fillId="0" borderId="28" xfId="0" applyNumberFormat="1" applyFont="1" applyFill="1" applyBorder="1" applyAlignment="1">
      <alignment horizontal="center"/>
    </xf>
    <xf numFmtId="4" fontId="2" fillId="0" borderId="21" xfId="0" applyNumberFormat="1" applyFont="1" applyFill="1" applyBorder="1" applyAlignment="1">
      <alignment horizontal="left"/>
    </xf>
    <xf numFmtId="4" fontId="2" fillId="0" borderId="21" xfId="0" applyNumberFormat="1" applyFont="1" applyFill="1" applyBorder="1" applyAlignment="1">
      <alignment horizontal="left" vertical="center" wrapText="1"/>
    </xf>
    <xf numFmtId="4" fontId="2" fillId="0" borderId="15" xfId="0" applyNumberFormat="1" applyFont="1" applyFill="1" applyBorder="1" applyAlignment="1">
      <alignment horizontal="left"/>
    </xf>
    <xf numFmtId="164" fontId="2" fillId="0" borderId="15" xfId="0" applyNumberFormat="1" applyFont="1" applyFill="1" applyBorder="1" applyAlignment="1">
      <alignment horizontal="center"/>
    </xf>
    <xf numFmtId="3" fontId="2" fillId="0" borderId="29" xfId="0" applyNumberFormat="1" applyFont="1" applyFill="1" applyBorder="1" applyAlignment="1">
      <alignment horizontal="center"/>
    </xf>
    <xf numFmtId="3" fontId="1" fillId="0" borderId="14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/>
    </xf>
    <xf numFmtId="4" fontId="10" fillId="0" borderId="15" xfId="0" applyNumberFormat="1" applyFont="1" applyFill="1" applyBorder="1" applyAlignment="1">
      <alignment horizontal="center"/>
    </xf>
    <xf numFmtId="4" fontId="3" fillId="0" borderId="30" xfId="0" applyNumberFormat="1" applyFont="1" applyFill="1" applyBorder="1" applyAlignment="1"/>
    <xf numFmtId="4" fontId="2" fillId="0" borderId="15" xfId="0" applyNumberFormat="1" applyFont="1" applyFill="1" applyBorder="1" applyAlignment="1">
      <alignment horizontal="left" wrapText="1"/>
    </xf>
    <xf numFmtId="3" fontId="2" fillId="0" borderId="31" xfId="0" applyNumberFormat="1" applyFont="1" applyFill="1" applyBorder="1" applyAlignment="1">
      <alignment horizontal="center"/>
    </xf>
    <xf numFmtId="4" fontId="2" fillId="0" borderId="32" xfId="0" applyNumberFormat="1" applyFont="1" applyFill="1" applyBorder="1" applyAlignment="1">
      <alignment horizontal="left"/>
    </xf>
    <xf numFmtId="164" fontId="3" fillId="0" borderId="32" xfId="0" applyNumberFormat="1" applyFont="1" applyFill="1" applyBorder="1" applyAlignment="1">
      <alignment horizontal="center"/>
    </xf>
    <xf numFmtId="3" fontId="2" fillId="0" borderId="33" xfId="0" applyNumberFormat="1" applyFont="1" applyFill="1" applyBorder="1" applyAlignment="1">
      <alignment horizontal="center"/>
    </xf>
    <xf numFmtId="3" fontId="1" fillId="0" borderId="34" xfId="0" applyNumberFormat="1" applyFont="1" applyFill="1" applyBorder="1" applyAlignment="1">
      <alignment horizontal="center"/>
    </xf>
    <xf numFmtId="4" fontId="1" fillId="0" borderId="32" xfId="0" applyNumberFormat="1" applyFont="1" applyFill="1" applyBorder="1" applyAlignment="1">
      <alignment horizontal="center"/>
    </xf>
    <xf numFmtId="4" fontId="10" fillId="0" borderId="32" xfId="0" applyNumberFormat="1" applyFont="1" applyFill="1" applyBorder="1" applyAlignment="1">
      <alignment horizontal="center"/>
    </xf>
    <xf numFmtId="4" fontId="1" fillId="0" borderId="35" xfId="0" applyNumberFormat="1" applyFont="1" applyFill="1" applyBorder="1" applyAlignment="1">
      <alignment horizontal="center"/>
    </xf>
    <xf numFmtId="4" fontId="3" fillId="0" borderId="36" xfId="0" applyNumberFormat="1" applyFont="1" applyFill="1" applyBorder="1" applyAlignment="1"/>
    <xf numFmtId="3" fontId="1" fillId="0" borderId="6" xfId="0" applyNumberFormat="1" applyFont="1" applyFill="1" applyBorder="1" applyAlignment="1">
      <alignment horizontal="center"/>
    </xf>
    <xf numFmtId="4" fontId="1" fillId="0" borderId="7" xfId="0" applyNumberFormat="1" applyFont="1" applyFill="1" applyBorder="1" applyAlignment="1">
      <alignment horizontal="center"/>
    </xf>
    <xf numFmtId="4" fontId="10" fillId="0" borderId="7" xfId="0" applyNumberFormat="1" applyFont="1" applyFill="1" applyBorder="1" applyAlignment="1">
      <alignment horizontal="center"/>
    </xf>
    <xf numFmtId="4" fontId="1" fillId="0" borderId="37" xfId="0" applyNumberFormat="1" applyFont="1" applyFill="1" applyBorder="1" applyAlignment="1">
      <alignment horizontal="center"/>
    </xf>
    <xf numFmtId="4" fontId="3" fillId="0" borderId="38" xfId="0" applyNumberFormat="1" applyFont="1" applyFill="1" applyBorder="1" applyAlignment="1"/>
    <xf numFmtId="164" fontId="2" fillId="0" borderId="28" xfId="0" applyNumberFormat="1" applyFont="1" applyFill="1" applyBorder="1" applyAlignment="1">
      <alignment horizontal="center"/>
    </xf>
    <xf numFmtId="1" fontId="1" fillId="0" borderId="28" xfId="0" applyNumberFormat="1" applyFont="1" applyFill="1" applyBorder="1" applyAlignment="1">
      <alignment horizontal="center"/>
    </xf>
    <xf numFmtId="4" fontId="1" fillId="0" borderId="26" xfId="0" applyNumberFormat="1" applyFont="1" applyFill="1" applyBorder="1" applyAlignment="1">
      <alignment horizontal="center"/>
    </xf>
    <xf numFmtId="4" fontId="10" fillId="0" borderId="26" xfId="0" applyNumberFormat="1" applyFont="1" applyFill="1" applyBorder="1" applyAlignment="1">
      <alignment horizontal="center"/>
    </xf>
    <xf numFmtId="4" fontId="3" fillId="0" borderId="39" xfId="0" applyNumberFormat="1" applyFont="1" applyFill="1" applyBorder="1" applyAlignment="1"/>
    <xf numFmtId="3" fontId="2" fillId="0" borderId="40" xfId="0" applyNumberFormat="1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1" fontId="1" fillId="0" borderId="14" xfId="0" applyNumberFormat="1" applyFont="1" applyFill="1" applyBorder="1" applyAlignment="1">
      <alignment horizontal="center"/>
    </xf>
    <xf numFmtId="4" fontId="1" fillId="0" borderId="12" xfId="0" applyNumberFormat="1" applyFont="1" applyFill="1" applyBorder="1" applyAlignment="1">
      <alignment horizontal="center"/>
    </xf>
    <xf numFmtId="1" fontId="1" fillId="0" borderId="6" xfId="0" applyNumberFormat="1" applyFont="1" applyFill="1" applyBorder="1" applyAlignment="1">
      <alignment horizontal="center"/>
    </xf>
    <xf numFmtId="4" fontId="3" fillId="0" borderId="37" xfId="0" applyNumberFormat="1" applyFont="1" applyFill="1" applyBorder="1" applyAlignment="1"/>
    <xf numFmtId="1" fontId="1" fillId="0" borderId="23" xfId="0" applyNumberFormat="1" applyFont="1" applyFill="1" applyBorder="1" applyAlignment="1">
      <alignment horizontal="center"/>
    </xf>
    <xf numFmtId="4" fontId="3" fillId="0" borderId="22" xfId="0" applyNumberFormat="1" applyFont="1" applyFill="1" applyBorder="1" applyAlignment="1"/>
    <xf numFmtId="3" fontId="2" fillId="0" borderId="10" xfId="0" applyNumberFormat="1" applyFont="1" applyFill="1" applyBorder="1" applyAlignment="1">
      <alignment horizontal="center"/>
    </xf>
    <xf numFmtId="4" fontId="2" fillId="0" borderId="15" xfId="0" applyNumberFormat="1" applyFont="1" applyFill="1" applyBorder="1" applyAlignment="1">
      <alignment horizontal="left" vertical="top" wrapText="1"/>
    </xf>
    <xf numFmtId="4" fontId="3" fillId="0" borderId="29" xfId="0" applyNumberFormat="1" applyFont="1" applyFill="1" applyBorder="1" applyAlignment="1"/>
    <xf numFmtId="1" fontId="0" fillId="0" borderId="0" xfId="0" applyNumberFormat="1" applyFill="1" applyBorder="1"/>
    <xf numFmtId="0" fontId="0" fillId="0" borderId="0" xfId="0" applyFill="1" applyBorder="1"/>
    <xf numFmtId="4" fontId="2" fillId="0" borderId="21" xfId="0" applyNumberFormat="1" applyFont="1" applyFill="1" applyBorder="1" applyAlignment="1">
      <alignment horizontal="left" vertical="top" wrapText="1"/>
    </xf>
    <xf numFmtId="4" fontId="2" fillId="0" borderId="32" xfId="0" applyNumberFormat="1" applyFont="1" applyFill="1" applyBorder="1" applyAlignment="1">
      <alignment horizontal="left" vertical="top" wrapText="1"/>
    </xf>
    <xf numFmtId="4" fontId="3" fillId="0" borderId="33" xfId="0" applyNumberFormat="1" applyFont="1" applyFill="1" applyBorder="1" applyAlignment="1"/>
    <xf numFmtId="4" fontId="2" fillId="2" borderId="21" xfId="0" applyNumberFormat="1" applyFont="1" applyFill="1" applyBorder="1" applyAlignment="1">
      <alignment horizontal="left"/>
    </xf>
    <xf numFmtId="164" fontId="2" fillId="2" borderId="23" xfId="0" applyNumberFormat="1" applyFont="1" applyFill="1" applyBorder="1" applyAlignment="1">
      <alignment horizontal="center"/>
    </xf>
    <xf numFmtId="3" fontId="2" fillId="2" borderId="22" xfId="0" applyNumberFormat="1" applyFont="1" applyFill="1" applyBorder="1" applyAlignment="1">
      <alignment horizontal="center"/>
    </xf>
    <xf numFmtId="4" fontId="3" fillId="0" borderId="24" xfId="0" applyNumberFormat="1" applyFont="1" applyBorder="1" applyAlignment="1"/>
    <xf numFmtId="1" fontId="1" fillId="0" borderId="42" xfId="0" applyNumberFormat="1" applyFont="1" applyFill="1" applyBorder="1" applyAlignment="1">
      <alignment horizontal="center"/>
    </xf>
    <xf numFmtId="4" fontId="1" fillId="0" borderId="42" xfId="0" applyNumberFormat="1" applyFont="1" applyFill="1" applyBorder="1" applyAlignment="1">
      <alignment horizontal="center"/>
    </xf>
    <xf numFmtId="4" fontId="10" fillId="0" borderId="42" xfId="0" applyNumberFormat="1" applyFont="1" applyFill="1" applyBorder="1" applyAlignment="1">
      <alignment horizontal="center"/>
    </xf>
    <xf numFmtId="4" fontId="3" fillId="0" borderId="43" xfId="0" applyNumberFormat="1" applyFont="1" applyFill="1" applyBorder="1" applyAlignment="1"/>
    <xf numFmtId="164" fontId="2" fillId="0" borderId="23" xfId="0" applyNumberFormat="1" applyFont="1" applyFill="1" applyBorder="1" applyAlignment="1">
      <alignment horizontal="center"/>
    </xf>
    <xf numFmtId="3" fontId="2" fillId="0" borderId="26" xfId="0" applyNumberFormat="1" applyFont="1" applyFill="1" applyBorder="1" applyAlignment="1">
      <alignment horizontal="center"/>
    </xf>
    <xf numFmtId="4" fontId="3" fillId="0" borderId="26" xfId="0" applyNumberFormat="1" applyFont="1" applyFill="1" applyBorder="1" applyAlignment="1">
      <alignment horizontal="center"/>
    </xf>
    <xf numFmtId="164" fontId="3" fillId="0" borderId="26" xfId="0" applyNumberFormat="1" applyFont="1" applyFill="1" applyBorder="1" applyAlignment="1">
      <alignment horizontal="center"/>
    </xf>
    <xf numFmtId="4" fontId="2" fillId="0" borderId="26" xfId="0" applyNumberFormat="1" applyFont="1" applyFill="1" applyBorder="1" applyAlignment="1">
      <alignment horizontal="center"/>
    </xf>
    <xf numFmtId="4" fontId="3" fillId="0" borderId="21" xfId="0" applyNumberFormat="1" applyFont="1" applyFill="1" applyBorder="1" applyAlignment="1"/>
    <xf numFmtId="4" fontId="2" fillId="0" borderId="0" xfId="0" applyNumberFormat="1" applyFont="1" applyFill="1" applyBorder="1"/>
    <xf numFmtId="4" fontId="2" fillId="0" borderId="0" xfId="0" applyNumberFormat="1" applyFont="1" applyFill="1" applyBorder="1" applyAlignment="1">
      <alignment horizontal="left"/>
    </xf>
    <xf numFmtId="16" fontId="0" fillId="0" borderId="0" xfId="0" applyNumberFormat="1" applyFill="1"/>
    <xf numFmtId="1" fontId="1" fillId="0" borderId="34" xfId="0" applyNumberFormat="1" applyFont="1" applyFill="1" applyBorder="1" applyAlignment="1">
      <alignment horizontal="center"/>
    </xf>
    <xf numFmtId="4" fontId="2" fillId="0" borderId="26" xfId="0" applyNumberFormat="1" applyFont="1" applyFill="1" applyBorder="1" applyAlignment="1">
      <alignment horizontal="left" wrapText="1" shrinkToFit="1"/>
    </xf>
    <xf numFmtId="3" fontId="3" fillId="0" borderId="1" xfId="0" applyNumberFormat="1" applyFont="1" applyFill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3" fontId="3" fillId="0" borderId="37" xfId="0" applyNumberFormat="1" applyFont="1" applyFill="1" applyBorder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4" fontId="6" fillId="0" borderId="1" xfId="0" applyNumberFormat="1" applyFont="1" applyFill="1" applyBorder="1" applyAlignment="1">
      <alignment horizontal="center" vertical="center"/>
    </xf>
    <xf numFmtId="4" fontId="6" fillId="0" borderId="10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textRotation="90" wrapText="1"/>
    </xf>
    <xf numFmtId="0" fontId="7" fillId="0" borderId="13" xfId="0" applyFont="1" applyFill="1" applyBorder="1" applyAlignment="1">
      <alignment horizontal="center" vertical="center" textRotation="90" wrapText="1"/>
    </xf>
    <xf numFmtId="4" fontId="6" fillId="0" borderId="5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4" fontId="6" fillId="0" borderId="8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center" vertical="center" wrapText="1"/>
    </xf>
    <xf numFmtId="4" fontId="6" fillId="0" borderId="16" xfId="0" applyNumberFormat="1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3" fontId="3" fillId="0" borderId="17" xfId="0" applyNumberFormat="1" applyFont="1" applyFill="1" applyBorder="1" applyAlignment="1">
      <alignment horizontal="center"/>
    </xf>
    <xf numFmtId="0" fontId="9" fillId="0" borderId="5" xfId="0" applyFont="1" applyFill="1" applyBorder="1" applyAlignment="1"/>
    <xf numFmtId="0" fontId="9" fillId="0" borderId="18" xfId="0" applyFont="1" applyFill="1" applyBorder="1" applyAlignment="1"/>
    <xf numFmtId="4" fontId="2" fillId="0" borderId="21" xfId="0" applyNumberFormat="1" applyFont="1" applyFill="1" applyBorder="1" applyAlignment="1">
      <alignment horizontal="right"/>
    </xf>
    <xf numFmtId="0" fontId="1" fillId="0" borderId="21" xfId="0" applyFont="1" applyFill="1" applyBorder="1" applyAlignment="1"/>
    <xf numFmtId="3" fontId="3" fillId="0" borderId="41" xfId="0" applyNumberFormat="1" applyFont="1" applyFill="1" applyBorder="1" applyAlignment="1">
      <alignment horizontal="center"/>
    </xf>
    <xf numFmtId="3" fontId="3" fillId="0" borderId="42" xfId="0" applyNumberFormat="1" applyFont="1" applyFill="1" applyBorder="1" applyAlignment="1">
      <alignment horizontal="center"/>
    </xf>
    <xf numFmtId="3" fontId="3" fillId="0" borderId="43" xfId="0" applyNumberFormat="1" applyFont="1" applyFill="1" applyBorder="1" applyAlignment="1">
      <alignment horizontal="center"/>
    </xf>
    <xf numFmtId="4" fontId="11" fillId="0" borderId="0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1"/>
  <sheetViews>
    <sheetView tabSelected="1" topLeftCell="A13" workbookViewId="0">
      <selection activeCell="E69" sqref="E69:R69"/>
    </sheetView>
  </sheetViews>
  <sheetFormatPr defaultColWidth="9.140625" defaultRowHeight="15" x14ac:dyDescent="0.25"/>
  <cols>
    <col min="1" max="1" width="5.42578125" style="3" customWidth="1"/>
    <col min="2" max="2" width="34" style="3" customWidth="1"/>
    <col min="3" max="3" width="8" style="3" customWidth="1"/>
    <col min="4" max="4" width="6.42578125" style="3" customWidth="1"/>
    <col min="5" max="5" width="9.5703125" style="3" customWidth="1"/>
    <col min="6" max="6" width="12.7109375" style="3" bestFit="1" customWidth="1"/>
    <col min="7" max="7" width="12.7109375" style="3" customWidth="1"/>
    <col min="8" max="8" width="8.85546875" style="3" customWidth="1"/>
    <col min="9" max="9" width="14" style="3" customWidth="1"/>
    <col min="10" max="10" width="9.7109375" style="3" customWidth="1"/>
    <col min="11" max="11" width="11.42578125" style="3" customWidth="1"/>
    <col min="12" max="12" width="9.7109375" style="3" customWidth="1"/>
    <col min="13" max="13" width="11.5703125" style="3" customWidth="1"/>
    <col min="14" max="14" width="11.7109375" style="3" customWidth="1"/>
    <col min="15" max="15" width="13.85546875" style="3" customWidth="1"/>
    <col min="16" max="16" width="11.42578125" style="3" customWidth="1"/>
    <col min="17" max="17" width="12.42578125" style="3" customWidth="1"/>
    <col min="18" max="18" width="15.7109375" style="3" customWidth="1"/>
    <col min="19" max="19" width="12.85546875" style="3" customWidth="1"/>
    <col min="20" max="20" width="9.7109375" style="3" customWidth="1"/>
    <col min="21" max="16384" width="9.140625" style="3"/>
  </cols>
  <sheetData>
    <row r="1" spans="1:2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 t="s">
        <v>63</v>
      </c>
      <c r="P1" s="7"/>
    </row>
    <row r="2" spans="1:20" x14ac:dyDescent="0.25">
      <c r="A2" s="1"/>
      <c r="B2" s="1"/>
      <c r="C2" s="1"/>
      <c r="D2" s="1"/>
      <c r="E2" s="1"/>
      <c r="F2" s="1"/>
      <c r="G2" s="1"/>
      <c r="H2" s="1"/>
      <c r="I2" s="4" t="s">
        <v>0</v>
      </c>
      <c r="J2" s="4"/>
      <c r="K2" s="4"/>
      <c r="L2" s="4"/>
      <c r="M2" s="1"/>
      <c r="N2" s="1"/>
      <c r="O2" s="1"/>
      <c r="P2" s="1"/>
      <c r="Q2" s="97"/>
      <c r="R2" s="97"/>
      <c r="S2" s="5"/>
    </row>
    <row r="3" spans="1:20" x14ac:dyDescent="0.25">
      <c r="A3" s="98" t="s">
        <v>59</v>
      </c>
      <c r="B3" s="98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100"/>
    </row>
    <row r="4" spans="1:20" x14ac:dyDescent="0.25">
      <c r="A4" s="6"/>
      <c r="B4" s="6"/>
      <c r="C4" s="7"/>
      <c r="D4" s="7"/>
      <c r="E4" s="7"/>
      <c r="F4" s="3" t="s">
        <v>61</v>
      </c>
      <c r="H4" s="7"/>
      <c r="I4" s="7" t="s">
        <v>62</v>
      </c>
      <c r="J4" s="7"/>
      <c r="K4" s="7"/>
      <c r="L4" s="7"/>
      <c r="M4" s="7"/>
      <c r="N4" s="7"/>
      <c r="O4" s="7"/>
      <c r="P4" s="101"/>
      <c r="Q4" s="101"/>
      <c r="R4" s="101"/>
      <c r="S4" s="7"/>
    </row>
    <row r="5" spans="1:20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102"/>
      <c r="P5" s="102"/>
      <c r="Q5" s="102"/>
      <c r="R5" s="102"/>
      <c r="S5" s="102"/>
    </row>
    <row r="6" spans="1:20" ht="15.75" thickBo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20" x14ac:dyDescent="0.25">
      <c r="A7" s="103" t="s">
        <v>1</v>
      </c>
      <c r="B7" s="105" t="s">
        <v>2</v>
      </c>
      <c r="C7" s="107" t="s">
        <v>3</v>
      </c>
      <c r="D7" s="109" t="s">
        <v>4</v>
      </c>
      <c r="E7" s="111" t="s">
        <v>57</v>
      </c>
      <c r="F7" s="111"/>
      <c r="G7" s="111"/>
      <c r="H7" s="111"/>
      <c r="I7" s="111"/>
      <c r="J7" s="111"/>
      <c r="K7" s="111"/>
      <c r="L7" s="111"/>
      <c r="M7" s="111"/>
      <c r="N7" s="112"/>
      <c r="O7" s="8"/>
      <c r="P7" s="113" t="s">
        <v>5</v>
      </c>
      <c r="Q7" s="112"/>
      <c r="R7" s="107" t="s">
        <v>6</v>
      </c>
      <c r="S7" s="115" t="s">
        <v>7</v>
      </c>
    </row>
    <row r="8" spans="1:20" ht="66" customHeight="1" thickBot="1" x14ac:dyDescent="0.3">
      <c r="A8" s="104"/>
      <c r="B8" s="106"/>
      <c r="C8" s="108"/>
      <c r="D8" s="110"/>
      <c r="E8" s="9" t="s">
        <v>8</v>
      </c>
      <c r="F8" s="9" t="s">
        <v>9</v>
      </c>
      <c r="G8" s="10" t="s">
        <v>10</v>
      </c>
      <c r="H8" s="10" t="s">
        <v>11</v>
      </c>
      <c r="I8" s="10" t="s">
        <v>12</v>
      </c>
      <c r="J8" s="10" t="s">
        <v>13</v>
      </c>
      <c r="K8" s="10" t="s">
        <v>60</v>
      </c>
      <c r="L8" s="10" t="s">
        <v>14</v>
      </c>
      <c r="M8" s="10" t="s">
        <v>15</v>
      </c>
      <c r="N8" s="11" t="s">
        <v>16</v>
      </c>
      <c r="O8" s="10" t="s">
        <v>58</v>
      </c>
      <c r="P8" s="10" t="s">
        <v>17</v>
      </c>
      <c r="Q8" s="10" t="s">
        <v>18</v>
      </c>
      <c r="R8" s="114"/>
      <c r="S8" s="116"/>
    </row>
    <row r="9" spans="1:20" ht="14.25" customHeight="1" x14ac:dyDescent="0.25">
      <c r="A9" s="117" t="s">
        <v>19</v>
      </c>
      <c r="B9" s="118"/>
      <c r="C9" s="118"/>
      <c r="D9" s="119"/>
      <c r="E9" s="12"/>
      <c r="F9" s="12"/>
      <c r="G9" s="13"/>
      <c r="H9" s="13"/>
      <c r="I9" s="13"/>
      <c r="J9" s="13"/>
      <c r="K9" s="13"/>
      <c r="L9" s="13"/>
      <c r="M9" s="13"/>
      <c r="N9" s="14"/>
      <c r="O9" s="13"/>
      <c r="P9" s="13"/>
      <c r="Q9" s="13"/>
      <c r="R9" s="13"/>
      <c r="S9" s="15"/>
    </row>
    <row r="10" spans="1:20" x14ac:dyDescent="0.25">
      <c r="A10" s="16">
        <v>1</v>
      </c>
      <c r="B10" s="17" t="s">
        <v>20</v>
      </c>
      <c r="C10" s="18">
        <v>1</v>
      </c>
      <c r="D10" s="19">
        <v>13</v>
      </c>
      <c r="E10" s="20">
        <v>6567</v>
      </c>
      <c r="F10" s="21">
        <f>E10*C10</f>
        <v>6567</v>
      </c>
      <c r="G10" s="21"/>
      <c r="H10" s="21"/>
      <c r="I10" s="21">
        <f>F10*0.5</f>
        <v>3283.5</v>
      </c>
      <c r="J10" s="21"/>
      <c r="K10" s="21"/>
      <c r="L10" s="21"/>
      <c r="M10" s="21">
        <f>F10*2</f>
        <v>13134</v>
      </c>
      <c r="N10" s="22">
        <f>SUM(F10:M10)</f>
        <v>22984.5</v>
      </c>
      <c r="O10" s="21">
        <f>N10*5</f>
        <v>114922.5</v>
      </c>
      <c r="P10" s="21">
        <f>E10*C10</f>
        <v>6567</v>
      </c>
      <c r="Q10" s="21">
        <f>F10</f>
        <v>6567</v>
      </c>
      <c r="R10" s="21">
        <f>F10*7</f>
        <v>45969</v>
      </c>
      <c r="S10" s="23">
        <f>SUM(O10:R10)</f>
        <v>174025.5</v>
      </c>
      <c r="T10" s="24"/>
    </row>
    <row r="11" spans="1:20" ht="30" x14ac:dyDescent="0.25">
      <c r="A11" s="25">
        <f>A10+1</f>
        <v>2</v>
      </c>
      <c r="B11" s="93" t="s">
        <v>55</v>
      </c>
      <c r="C11" s="27">
        <v>1</v>
      </c>
      <c r="D11" s="28">
        <v>13</v>
      </c>
      <c r="E11" s="29">
        <f>E10*0.95</f>
        <v>6238.65</v>
      </c>
      <c r="F11" s="21">
        <v>6239</v>
      </c>
      <c r="G11" s="21"/>
      <c r="H11" s="21"/>
      <c r="I11" s="21">
        <f t="shared" ref="I11:I36" si="0">F11*0.5</f>
        <v>3119.5</v>
      </c>
      <c r="J11" s="21"/>
      <c r="K11" s="21"/>
      <c r="L11" s="21"/>
      <c r="M11" s="21">
        <f t="shared" ref="M11:M15" si="1">F11*2</f>
        <v>12478</v>
      </c>
      <c r="N11" s="22">
        <f t="shared" ref="N11:N31" si="2">SUM(F11:M11)</f>
        <v>21836.5</v>
      </c>
      <c r="O11" s="21">
        <f t="shared" ref="O11:O31" si="3">N11*5</f>
        <v>109182.5</v>
      </c>
      <c r="P11" s="21">
        <f>E11*C11</f>
        <v>6238.65</v>
      </c>
      <c r="Q11" s="21">
        <f t="shared" ref="Q11:Q30" si="4">F11</f>
        <v>6239</v>
      </c>
      <c r="R11" s="21">
        <f>F11*7</f>
        <v>43673</v>
      </c>
      <c r="S11" s="23">
        <f t="shared" ref="S11:S31" si="5">SUM(O11:R11)</f>
        <v>165333.15</v>
      </c>
      <c r="T11" s="24"/>
    </row>
    <row r="12" spans="1:20" x14ac:dyDescent="0.25">
      <c r="A12" s="25">
        <f t="shared" ref="A12:A31" si="6">A11+1</f>
        <v>3</v>
      </c>
      <c r="B12" s="26" t="s">
        <v>21</v>
      </c>
      <c r="C12" s="27">
        <v>1</v>
      </c>
      <c r="D12" s="28">
        <v>12</v>
      </c>
      <c r="E12" s="29">
        <v>6133</v>
      </c>
      <c r="F12" s="21">
        <f t="shared" ref="F12:F31" si="7">E12*C12</f>
        <v>6133</v>
      </c>
      <c r="G12" s="21"/>
      <c r="H12" s="21"/>
      <c r="I12" s="21">
        <f t="shared" si="0"/>
        <v>3066.5</v>
      </c>
      <c r="J12" s="21"/>
      <c r="K12" s="21"/>
      <c r="L12" s="21"/>
      <c r="M12" s="21">
        <f t="shared" si="1"/>
        <v>12266</v>
      </c>
      <c r="N12" s="22">
        <f t="shared" si="2"/>
        <v>21465.5</v>
      </c>
      <c r="O12" s="21">
        <f t="shared" si="3"/>
        <v>107327.5</v>
      </c>
      <c r="P12" s="21">
        <v>0</v>
      </c>
      <c r="Q12" s="21">
        <f t="shared" si="4"/>
        <v>6133</v>
      </c>
      <c r="R12" s="21">
        <f>F12*6</f>
        <v>36798</v>
      </c>
      <c r="S12" s="23">
        <f t="shared" si="5"/>
        <v>150258.5</v>
      </c>
      <c r="T12" s="24"/>
    </row>
    <row r="13" spans="1:20" x14ac:dyDescent="0.25">
      <c r="A13" s="25">
        <f t="shared" si="6"/>
        <v>4</v>
      </c>
      <c r="B13" s="30" t="s">
        <v>22</v>
      </c>
      <c r="C13" s="18">
        <v>1</v>
      </c>
      <c r="D13" s="19">
        <v>9</v>
      </c>
      <c r="E13" s="20">
        <v>5005</v>
      </c>
      <c r="F13" s="21">
        <f t="shared" si="7"/>
        <v>5005</v>
      </c>
      <c r="G13" s="21"/>
      <c r="H13" s="21"/>
      <c r="I13" s="21">
        <f t="shared" si="0"/>
        <v>2502.5</v>
      </c>
      <c r="J13" s="21"/>
      <c r="K13" s="21"/>
      <c r="L13" s="21"/>
      <c r="M13" s="21">
        <f t="shared" si="1"/>
        <v>10010</v>
      </c>
      <c r="N13" s="22">
        <f t="shared" si="2"/>
        <v>17517.5</v>
      </c>
      <c r="O13" s="21">
        <f t="shared" si="3"/>
        <v>87587.5</v>
      </c>
      <c r="P13" s="21">
        <v>0</v>
      </c>
      <c r="Q13" s="21">
        <f t="shared" si="4"/>
        <v>5005</v>
      </c>
      <c r="R13" s="21">
        <f>F13*4</f>
        <v>20020</v>
      </c>
      <c r="S13" s="23">
        <f t="shared" si="5"/>
        <v>112612.5</v>
      </c>
      <c r="T13" s="24"/>
    </row>
    <row r="14" spans="1:20" x14ac:dyDescent="0.25">
      <c r="A14" s="25">
        <f t="shared" si="6"/>
        <v>5</v>
      </c>
      <c r="B14" s="30" t="s">
        <v>23</v>
      </c>
      <c r="C14" s="18">
        <v>0.5</v>
      </c>
      <c r="D14" s="19">
        <v>9</v>
      </c>
      <c r="E14" s="20">
        <v>5005</v>
      </c>
      <c r="F14" s="21">
        <f t="shared" si="7"/>
        <v>2502.5</v>
      </c>
      <c r="G14" s="21"/>
      <c r="H14" s="21"/>
      <c r="I14" s="21">
        <f t="shared" si="0"/>
        <v>1251.25</v>
      </c>
      <c r="J14" s="21"/>
      <c r="K14" s="21"/>
      <c r="L14" s="21"/>
      <c r="M14" s="21">
        <f t="shared" si="1"/>
        <v>5005</v>
      </c>
      <c r="N14" s="22">
        <f t="shared" si="2"/>
        <v>8758.75</v>
      </c>
      <c r="O14" s="21">
        <f t="shared" si="3"/>
        <v>43793.75</v>
      </c>
      <c r="P14" s="21">
        <v>0</v>
      </c>
      <c r="Q14" s="21">
        <f t="shared" si="4"/>
        <v>2502.5</v>
      </c>
      <c r="R14" s="21">
        <f>F14*3</f>
        <v>7507.5</v>
      </c>
      <c r="S14" s="23">
        <f t="shared" si="5"/>
        <v>53803.75</v>
      </c>
      <c r="T14" s="24"/>
    </row>
    <row r="15" spans="1:20" x14ac:dyDescent="0.25">
      <c r="A15" s="25">
        <f t="shared" si="6"/>
        <v>6</v>
      </c>
      <c r="B15" s="26" t="s">
        <v>24</v>
      </c>
      <c r="C15" s="27">
        <v>0.5</v>
      </c>
      <c r="D15" s="19">
        <v>9</v>
      </c>
      <c r="E15" s="20">
        <v>5005</v>
      </c>
      <c r="F15" s="21">
        <f t="shared" si="7"/>
        <v>2502.5</v>
      </c>
      <c r="G15" s="21"/>
      <c r="H15" s="21"/>
      <c r="I15" s="21">
        <f t="shared" si="0"/>
        <v>1251.25</v>
      </c>
      <c r="J15" s="21"/>
      <c r="K15" s="21"/>
      <c r="L15" s="21"/>
      <c r="M15" s="21">
        <f t="shared" si="1"/>
        <v>5005</v>
      </c>
      <c r="N15" s="22">
        <f>SUM(F15:M15)</f>
        <v>8758.75</v>
      </c>
      <c r="O15" s="21">
        <f t="shared" si="3"/>
        <v>43793.75</v>
      </c>
      <c r="P15" s="21">
        <v>0</v>
      </c>
      <c r="Q15" s="21">
        <f t="shared" si="4"/>
        <v>2502.5</v>
      </c>
      <c r="R15" s="21">
        <f>F15*3</f>
        <v>7507.5</v>
      </c>
      <c r="S15" s="23">
        <f t="shared" si="5"/>
        <v>53803.75</v>
      </c>
      <c r="T15" s="24"/>
    </row>
    <row r="16" spans="1:20" ht="16.5" customHeight="1" x14ac:dyDescent="0.25">
      <c r="A16" s="25">
        <f t="shared" si="6"/>
        <v>7</v>
      </c>
      <c r="B16" s="31" t="s">
        <v>25</v>
      </c>
      <c r="C16" s="18">
        <v>1</v>
      </c>
      <c r="D16" s="19">
        <v>9</v>
      </c>
      <c r="E16" s="20">
        <v>5005</v>
      </c>
      <c r="F16" s="21">
        <f t="shared" si="7"/>
        <v>5005</v>
      </c>
      <c r="G16" s="21"/>
      <c r="H16" s="21">
        <f>F16*0.2</f>
        <v>1001</v>
      </c>
      <c r="I16" s="21">
        <f t="shared" si="0"/>
        <v>2502.5</v>
      </c>
      <c r="J16" s="21"/>
      <c r="K16" s="21"/>
      <c r="L16" s="21"/>
      <c r="M16" s="21">
        <f>F16*1.5</f>
        <v>7507.5</v>
      </c>
      <c r="N16" s="22">
        <f t="shared" si="2"/>
        <v>16016</v>
      </c>
      <c r="O16" s="21">
        <f t="shared" si="3"/>
        <v>80080</v>
      </c>
      <c r="P16" s="21">
        <f>E16*C16</f>
        <v>5005</v>
      </c>
      <c r="Q16" s="21"/>
      <c r="R16" s="21">
        <f>F16*4-3811.4</f>
        <v>16208.6</v>
      </c>
      <c r="S16" s="23">
        <f t="shared" si="5"/>
        <v>101293.6</v>
      </c>
      <c r="T16" s="24"/>
    </row>
    <row r="17" spans="1:20" x14ac:dyDescent="0.25">
      <c r="A17" s="25">
        <f t="shared" si="6"/>
        <v>8</v>
      </c>
      <c r="B17" s="30" t="s">
        <v>26</v>
      </c>
      <c r="C17" s="18">
        <v>1</v>
      </c>
      <c r="D17" s="19">
        <v>8</v>
      </c>
      <c r="E17" s="20">
        <v>4745</v>
      </c>
      <c r="F17" s="21">
        <f t="shared" si="7"/>
        <v>4745</v>
      </c>
      <c r="G17" s="21"/>
      <c r="H17" s="21"/>
      <c r="I17" s="21">
        <f t="shared" si="0"/>
        <v>2372.5</v>
      </c>
      <c r="J17" s="21"/>
      <c r="K17" s="21"/>
      <c r="L17" s="21"/>
      <c r="M17" s="21">
        <f>F17*1.5</f>
        <v>7117.5</v>
      </c>
      <c r="N17" s="22">
        <f t="shared" si="2"/>
        <v>14235</v>
      </c>
      <c r="O17" s="21">
        <f t="shared" si="3"/>
        <v>71175</v>
      </c>
      <c r="P17" s="21">
        <v>0</v>
      </c>
      <c r="Q17" s="21">
        <f t="shared" si="4"/>
        <v>4745</v>
      </c>
      <c r="R17" s="21">
        <f>F17*3</f>
        <v>14235</v>
      </c>
      <c r="S17" s="23">
        <f t="shared" si="5"/>
        <v>90155</v>
      </c>
      <c r="T17" s="24"/>
    </row>
    <row r="18" spans="1:20" x14ac:dyDescent="0.25">
      <c r="A18" s="25">
        <f t="shared" si="6"/>
        <v>9</v>
      </c>
      <c r="B18" s="32" t="s">
        <v>27</v>
      </c>
      <c r="C18" s="33">
        <v>1</v>
      </c>
      <c r="D18" s="34">
        <v>8</v>
      </c>
      <c r="E18" s="35">
        <v>4745</v>
      </c>
      <c r="F18" s="36">
        <f t="shared" si="7"/>
        <v>4745</v>
      </c>
      <c r="G18" s="36"/>
      <c r="H18" s="36"/>
      <c r="I18" s="36">
        <f t="shared" si="0"/>
        <v>2372.5</v>
      </c>
      <c r="J18" s="36"/>
      <c r="K18" s="36"/>
      <c r="L18" s="36"/>
      <c r="M18" s="21">
        <f t="shared" ref="M18:M31" si="8">F18*1.5</f>
        <v>7117.5</v>
      </c>
      <c r="N18" s="37">
        <f t="shared" si="2"/>
        <v>14235</v>
      </c>
      <c r="O18" s="21">
        <f t="shared" si="3"/>
        <v>71175</v>
      </c>
      <c r="P18" s="21">
        <v>0</v>
      </c>
      <c r="Q18" s="21">
        <f t="shared" si="4"/>
        <v>4745</v>
      </c>
      <c r="R18" s="21">
        <f>F18*3</f>
        <v>14235</v>
      </c>
      <c r="S18" s="38">
        <f t="shared" si="5"/>
        <v>90155</v>
      </c>
      <c r="T18" s="24"/>
    </row>
    <row r="19" spans="1:20" x14ac:dyDescent="0.25">
      <c r="A19" s="25">
        <f t="shared" si="6"/>
        <v>10</v>
      </c>
      <c r="B19" s="32" t="s">
        <v>28</v>
      </c>
      <c r="C19" s="33">
        <v>1</v>
      </c>
      <c r="D19" s="34">
        <v>8</v>
      </c>
      <c r="E19" s="35">
        <v>4745</v>
      </c>
      <c r="F19" s="36">
        <f t="shared" si="7"/>
        <v>4745</v>
      </c>
      <c r="G19" s="36"/>
      <c r="H19" s="36"/>
      <c r="I19" s="36">
        <f t="shared" si="0"/>
        <v>2372.5</v>
      </c>
      <c r="J19" s="36"/>
      <c r="K19" s="36"/>
      <c r="L19" s="36"/>
      <c r="M19" s="21">
        <f t="shared" si="8"/>
        <v>7117.5</v>
      </c>
      <c r="N19" s="37">
        <f t="shared" si="2"/>
        <v>14235</v>
      </c>
      <c r="O19" s="21">
        <f t="shared" si="3"/>
        <v>71175</v>
      </c>
      <c r="P19" s="21">
        <f>E19*C19</f>
        <v>4745</v>
      </c>
      <c r="Q19" s="21"/>
      <c r="R19" s="21">
        <f t="shared" ref="R19:R29" si="9">F19*3</f>
        <v>14235</v>
      </c>
      <c r="S19" s="38">
        <f t="shared" si="5"/>
        <v>90155</v>
      </c>
      <c r="T19" s="24"/>
    </row>
    <row r="20" spans="1:20" x14ac:dyDescent="0.25">
      <c r="A20" s="25">
        <f t="shared" si="6"/>
        <v>11</v>
      </c>
      <c r="B20" s="32" t="s">
        <v>29</v>
      </c>
      <c r="C20" s="33">
        <v>0.5</v>
      </c>
      <c r="D20" s="34">
        <v>7</v>
      </c>
      <c r="E20" s="35">
        <v>4455</v>
      </c>
      <c r="F20" s="36">
        <f t="shared" si="7"/>
        <v>2227.5</v>
      </c>
      <c r="G20" s="36"/>
      <c r="H20" s="36">
        <f>F20*0.2</f>
        <v>445.5</v>
      </c>
      <c r="I20" s="36">
        <f t="shared" si="0"/>
        <v>1113.75</v>
      </c>
      <c r="J20" s="36"/>
      <c r="K20" s="36"/>
      <c r="L20" s="36"/>
      <c r="M20" s="21">
        <f t="shared" si="8"/>
        <v>3341.25</v>
      </c>
      <c r="N20" s="37">
        <f t="shared" si="2"/>
        <v>7128</v>
      </c>
      <c r="O20" s="21">
        <f t="shared" si="3"/>
        <v>35640</v>
      </c>
      <c r="P20" s="21">
        <f>E20*C20</f>
        <v>2227.5</v>
      </c>
      <c r="Q20" s="21">
        <f t="shared" si="4"/>
        <v>2227.5</v>
      </c>
      <c r="R20" s="21">
        <f t="shared" si="9"/>
        <v>6682.5</v>
      </c>
      <c r="S20" s="38">
        <f t="shared" si="5"/>
        <v>46777.5</v>
      </c>
      <c r="T20" s="24"/>
    </row>
    <row r="21" spans="1:20" x14ac:dyDescent="0.25">
      <c r="A21" s="25">
        <f t="shared" si="6"/>
        <v>12</v>
      </c>
      <c r="B21" s="32" t="s">
        <v>30</v>
      </c>
      <c r="C21" s="33">
        <v>1</v>
      </c>
      <c r="D21" s="34">
        <v>7</v>
      </c>
      <c r="E21" s="35">
        <v>4455</v>
      </c>
      <c r="F21" s="36">
        <f t="shared" si="7"/>
        <v>4455</v>
      </c>
      <c r="G21" s="36"/>
      <c r="H21" s="36">
        <f>F21*0.1</f>
        <v>445.5</v>
      </c>
      <c r="I21" s="36">
        <f t="shared" si="0"/>
        <v>2227.5</v>
      </c>
      <c r="J21" s="36"/>
      <c r="K21" s="36"/>
      <c r="L21" s="36"/>
      <c r="M21" s="21">
        <f t="shared" si="8"/>
        <v>6682.5</v>
      </c>
      <c r="N21" s="37">
        <f t="shared" si="2"/>
        <v>13810.5</v>
      </c>
      <c r="O21" s="21">
        <f t="shared" si="3"/>
        <v>69052.5</v>
      </c>
      <c r="P21" s="21">
        <f>E21*C21</f>
        <v>4455</v>
      </c>
      <c r="Q21" s="21">
        <f t="shared" si="4"/>
        <v>4455</v>
      </c>
      <c r="R21" s="21">
        <f t="shared" si="9"/>
        <v>13365</v>
      </c>
      <c r="S21" s="38">
        <f t="shared" si="5"/>
        <v>91327.5</v>
      </c>
      <c r="T21" s="24"/>
    </row>
    <row r="22" spans="1:20" x14ac:dyDescent="0.25">
      <c r="A22" s="25">
        <f t="shared" si="6"/>
        <v>13</v>
      </c>
      <c r="B22" s="32" t="s">
        <v>30</v>
      </c>
      <c r="C22" s="33">
        <v>5.5</v>
      </c>
      <c r="D22" s="34">
        <v>7</v>
      </c>
      <c r="E22" s="35">
        <v>4455</v>
      </c>
      <c r="F22" s="36">
        <f t="shared" si="7"/>
        <v>24502.5</v>
      </c>
      <c r="G22" s="36"/>
      <c r="H22" s="36"/>
      <c r="I22" s="36">
        <f t="shared" si="0"/>
        <v>12251.25</v>
      </c>
      <c r="J22" s="36"/>
      <c r="K22" s="36"/>
      <c r="L22" s="36"/>
      <c r="M22" s="21">
        <f t="shared" si="8"/>
        <v>36753.75</v>
      </c>
      <c r="N22" s="37">
        <f t="shared" si="2"/>
        <v>73507.5</v>
      </c>
      <c r="O22" s="21">
        <f t="shared" si="3"/>
        <v>367537.5</v>
      </c>
      <c r="P22" s="21">
        <f>E22*C22</f>
        <v>24502.5</v>
      </c>
      <c r="Q22" s="21">
        <f t="shared" si="4"/>
        <v>24502.5</v>
      </c>
      <c r="R22" s="21">
        <f t="shared" si="9"/>
        <v>73507.5</v>
      </c>
      <c r="S22" s="38">
        <f t="shared" si="5"/>
        <v>490050</v>
      </c>
      <c r="T22" s="24"/>
    </row>
    <row r="23" spans="1:20" x14ac:dyDescent="0.25">
      <c r="A23" s="25">
        <f t="shared" si="6"/>
        <v>14</v>
      </c>
      <c r="B23" s="32" t="s">
        <v>31</v>
      </c>
      <c r="C23" s="33">
        <v>1</v>
      </c>
      <c r="D23" s="34">
        <v>7</v>
      </c>
      <c r="E23" s="35">
        <v>4455</v>
      </c>
      <c r="F23" s="36">
        <f t="shared" si="7"/>
        <v>4455</v>
      </c>
      <c r="G23" s="36"/>
      <c r="H23" s="36"/>
      <c r="I23" s="36">
        <f t="shared" si="0"/>
        <v>2227.5</v>
      </c>
      <c r="J23" s="36"/>
      <c r="K23" s="36"/>
      <c r="L23" s="36"/>
      <c r="M23" s="21">
        <f t="shared" si="8"/>
        <v>6682.5</v>
      </c>
      <c r="N23" s="37">
        <f t="shared" si="2"/>
        <v>13365</v>
      </c>
      <c r="O23" s="21">
        <f t="shared" si="3"/>
        <v>66825</v>
      </c>
      <c r="P23" s="21">
        <f>E23*C23</f>
        <v>4455</v>
      </c>
      <c r="Q23" s="21">
        <f t="shared" si="4"/>
        <v>4455</v>
      </c>
      <c r="R23" s="21">
        <f t="shared" si="9"/>
        <v>13365</v>
      </c>
      <c r="S23" s="38">
        <f t="shared" si="5"/>
        <v>89100</v>
      </c>
      <c r="T23" s="24"/>
    </row>
    <row r="24" spans="1:20" x14ac:dyDescent="0.25">
      <c r="A24" s="25">
        <f t="shared" si="6"/>
        <v>15</v>
      </c>
      <c r="B24" s="32" t="s">
        <v>32</v>
      </c>
      <c r="C24" s="33">
        <v>1</v>
      </c>
      <c r="D24" s="34">
        <v>7</v>
      </c>
      <c r="E24" s="35">
        <v>4455</v>
      </c>
      <c r="F24" s="36">
        <f t="shared" si="7"/>
        <v>4455</v>
      </c>
      <c r="G24" s="36"/>
      <c r="H24" s="36"/>
      <c r="I24" s="36">
        <f t="shared" si="0"/>
        <v>2227.5</v>
      </c>
      <c r="J24" s="36"/>
      <c r="K24" s="36"/>
      <c r="L24" s="36"/>
      <c r="M24" s="21">
        <f t="shared" si="8"/>
        <v>6682.5</v>
      </c>
      <c r="N24" s="37">
        <f t="shared" si="2"/>
        <v>13365</v>
      </c>
      <c r="O24" s="21">
        <f t="shared" si="3"/>
        <v>66825</v>
      </c>
      <c r="P24" s="21">
        <v>0</v>
      </c>
      <c r="Q24" s="21">
        <f t="shared" si="4"/>
        <v>4455</v>
      </c>
      <c r="R24" s="21">
        <f t="shared" si="9"/>
        <v>13365</v>
      </c>
      <c r="S24" s="38">
        <f t="shared" si="5"/>
        <v>84645</v>
      </c>
      <c r="T24" s="24"/>
    </row>
    <row r="25" spans="1:20" x14ac:dyDescent="0.25">
      <c r="A25" s="25">
        <f t="shared" si="6"/>
        <v>16</v>
      </c>
      <c r="B25" s="32" t="s">
        <v>33</v>
      </c>
      <c r="C25" s="33">
        <v>0.5</v>
      </c>
      <c r="D25" s="34">
        <v>7</v>
      </c>
      <c r="E25" s="35">
        <v>4455</v>
      </c>
      <c r="F25" s="36">
        <f t="shared" si="7"/>
        <v>2227.5</v>
      </c>
      <c r="G25" s="36"/>
      <c r="H25" s="36"/>
      <c r="I25" s="36">
        <f t="shared" si="0"/>
        <v>1113.75</v>
      </c>
      <c r="J25" s="36"/>
      <c r="K25" s="36"/>
      <c r="L25" s="36"/>
      <c r="M25" s="21">
        <f t="shared" si="8"/>
        <v>3341.25</v>
      </c>
      <c r="N25" s="37">
        <f t="shared" si="2"/>
        <v>6682.5</v>
      </c>
      <c r="O25" s="21">
        <f t="shared" si="3"/>
        <v>33412.5</v>
      </c>
      <c r="P25" s="21">
        <f>E25*C25</f>
        <v>2227.5</v>
      </c>
      <c r="Q25" s="21">
        <f t="shared" si="4"/>
        <v>2227.5</v>
      </c>
      <c r="R25" s="21">
        <f t="shared" si="9"/>
        <v>6682.5</v>
      </c>
      <c r="S25" s="38">
        <f t="shared" si="5"/>
        <v>44550</v>
      </c>
      <c r="T25" s="24"/>
    </row>
    <row r="26" spans="1:20" x14ac:dyDescent="0.25">
      <c r="A26" s="25">
        <f t="shared" si="6"/>
        <v>17</v>
      </c>
      <c r="B26" s="32" t="s">
        <v>34</v>
      </c>
      <c r="C26" s="33">
        <v>1</v>
      </c>
      <c r="D26" s="34">
        <v>6</v>
      </c>
      <c r="E26" s="35">
        <v>4195</v>
      </c>
      <c r="F26" s="36">
        <f t="shared" si="7"/>
        <v>4195</v>
      </c>
      <c r="G26" s="36"/>
      <c r="H26" s="36"/>
      <c r="I26" s="36">
        <f t="shared" si="0"/>
        <v>2097.5</v>
      </c>
      <c r="J26" s="36"/>
      <c r="K26" s="36"/>
      <c r="L26" s="36"/>
      <c r="M26" s="21">
        <f t="shared" si="8"/>
        <v>6292.5</v>
      </c>
      <c r="N26" s="37">
        <f t="shared" si="2"/>
        <v>12585</v>
      </c>
      <c r="O26" s="21">
        <f t="shared" si="3"/>
        <v>62925</v>
      </c>
      <c r="P26" s="21">
        <f>E26*C26</f>
        <v>4195</v>
      </c>
      <c r="Q26" s="21"/>
      <c r="R26" s="21">
        <f t="shared" si="9"/>
        <v>12585</v>
      </c>
      <c r="S26" s="38">
        <f t="shared" si="5"/>
        <v>79705</v>
      </c>
      <c r="T26" s="24"/>
    </row>
    <row r="27" spans="1:20" x14ac:dyDescent="0.25">
      <c r="A27" s="25">
        <f t="shared" si="6"/>
        <v>18</v>
      </c>
      <c r="B27" s="32" t="s">
        <v>35</v>
      </c>
      <c r="C27" s="33">
        <v>1</v>
      </c>
      <c r="D27" s="34">
        <v>5</v>
      </c>
      <c r="E27" s="35">
        <v>3934</v>
      </c>
      <c r="F27" s="36">
        <f t="shared" si="7"/>
        <v>3934</v>
      </c>
      <c r="G27" s="36"/>
      <c r="H27" s="36"/>
      <c r="I27" s="36">
        <f t="shared" si="0"/>
        <v>1967</v>
      </c>
      <c r="J27" s="36"/>
      <c r="K27" s="36"/>
      <c r="L27" s="36"/>
      <c r="M27" s="21">
        <f t="shared" si="8"/>
        <v>5901</v>
      </c>
      <c r="N27" s="37">
        <f t="shared" si="2"/>
        <v>11802</v>
      </c>
      <c r="O27" s="21">
        <f t="shared" si="3"/>
        <v>59010</v>
      </c>
      <c r="P27" s="21">
        <v>0</v>
      </c>
      <c r="Q27" s="21">
        <f t="shared" si="4"/>
        <v>3934</v>
      </c>
      <c r="R27" s="21">
        <f t="shared" si="9"/>
        <v>11802</v>
      </c>
      <c r="S27" s="38">
        <f t="shared" si="5"/>
        <v>74746</v>
      </c>
      <c r="T27" s="24"/>
    </row>
    <row r="28" spans="1:20" x14ac:dyDescent="0.25">
      <c r="A28" s="25">
        <f t="shared" si="6"/>
        <v>19</v>
      </c>
      <c r="B28" s="32" t="s">
        <v>36</v>
      </c>
      <c r="C28" s="33">
        <v>1</v>
      </c>
      <c r="D28" s="34">
        <v>5</v>
      </c>
      <c r="E28" s="35">
        <v>3934</v>
      </c>
      <c r="F28" s="36">
        <f t="shared" si="7"/>
        <v>3934</v>
      </c>
      <c r="G28" s="36"/>
      <c r="H28" s="36"/>
      <c r="I28" s="36">
        <f t="shared" si="0"/>
        <v>1967</v>
      </c>
      <c r="J28" s="36"/>
      <c r="K28" s="36"/>
      <c r="L28" s="36"/>
      <c r="M28" s="21">
        <f t="shared" si="8"/>
        <v>5901</v>
      </c>
      <c r="N28" s="37">
        <f t="shared" si="2"/>
        <v>11802</v>
      </c>
      <c r="O28" s="21">
        <f t="shared" si="3"/>
        <v>59010</v>
      </c>
      <c r="P28" s="21">
        <v>0</v>
      </c>
      <c r="Q28" s="21"/>
      <c r="R28" s="21">
        <f>F28*4</f>
        <v>15736</v>
      </c>
      <c r="S28" s="38">
        <f t="shared" si="5"/>
        <v>74746</v>
      </c>
      <c r="T28" s="24"/>
    </row>
    <row r="29" spans="1:20" x14ac:dyDescent="0.25">
      <c r="A29" s="25">
        <f t="shared" si="6"/>
        <v>20</v>
      </c>
      <c r="B29" s="32" t="s">
        <v>37</v>
      </c>
      <c r="C29" s="33">
        <v>0.5</v>
      </c>
      <c r="D29" s="34">
        <v>5</v>
      </c>
      <c r="E29" s="35">
        <v>3934</v>
      </c>
      <c r="F29" s="36">
        <f t="shared" si="7"/>
        <v>1967</v>
      </c>
      <c r="G29" s="36"/>
      <c r="H29" s="36"/>
      <c r="I29" s="36">
        <f t="shared" si="0"/>
        <v>983.5</v>
      </c>
      <c r="J29" s="36"/>
      <c r="K29" s="36"/>
      <c r="L29" s="36"/>
      <c r="M29" s="21">
        <f t="shared" si="8"/>
        <v>2950.5</v>
      </c>
      <c r="N29" s="37">
        <f t="shared" si="2"/>
        <v>5901</v>
      </c>
      <c r="O29" s="21">
        <f t="shared" si="3"/>
        <v>29505</v>
      </c>
      <c r="P29" s="21">
        <f>E29*C29</f>
        <v>1967</v>
      </c>
      <c r="Q29" s="21">
        <f t="shared" si="4"/>
        <v>1967</v>
      </c>
      <c r="R29" s="21">
        <f t="shared" si="9"/>
        <v>5901</v>
      </c>
      <c r="S29" s="38">
        <f t="shared" si="5"/>
        <v>39340</v>
      </c>
      <c r="T29" s="24"/>
    </row>
    <row r="30" spans="1:20" ht="15.75" customHeight="1" x14ac:dyDescent="0.25">
      <c r="A30" s="25">
        <f t="shared" si="6"/>
        <v>21</v>
      </c>
      <c r="B30" s="39" t="s">
        <v>38</v>
      </c>
      <c r="C30" s="33">
        <v>3</v>
      </c>
      <c r="D30" s="34">
        <v>2</v>
      </c>
      <c r="E30" s="35">
        <v>3153</v>
      </c>
      <c r="F30" s="36">
        <f t="shared" si="7"/>
        <v>9459</v>
      </c>
      <c r="G30" s="36"/>
      <c r="H30" s="36"/>
      <c r="I30" s="36">
        <f t="shared" si="0"/>
        <v>4729.5</v>
      </c>
      <c r="J30" s="36"/>
      <c r="K30" s="36"/>
      <c r="L30" s="36">
        <f>F30*0.1</f>
        <v>945.90000000000009</v>
      </c>
      <c r="M30" s="21">
        <f t="shared" si="8"/>
        <v>14188.5</v>
      </c>
      <c r="N30" s="37">
        <f t="shared" si="2"/>
        <v>29322.9</v>
      </c>
      <c r="O30" s="21">
        <f t="shared" si="3"/>
        <v>146614.5</v>
      </c>
      <c r="P30" s="21">
        <v>0</v>
      </c>
      <c r="Q30" s="21">
        <f t="shared" si="4"/>
        <v>9459</v>
      </c>
      <c r="R30" s="21">
        <f>F30*4</f>
        <v>37836</v>
      </c>
      <c r="S30" s="38">
        <f t="shared" si="5"/>
        <v>193909.5</v>
      </c>
      <c r="T30" s="24"/>
    </row>
    <row r="31" spans="1:20" x14ac:dyDescent="0.25">
      <c r="A31" s="25">
        <f t="shared" si="6"/>
        <v>22</v>
      </c>
      <c r="B31" s="32" t="s">
        <v>39</v>
      </c>
      <c r="C31" s="33">
        <v>2</v>
      </c>
      <c r="D31" s="34">
        <v>1</v>
      </c>
      <c r="E31" s="35">
        <v>2893</v>
      </c>
      <c r="F31" s="36">
        <f t="shared" si="7"/>
        <v>5786</v>
      </c>
      <c r="G31" s="36"/>
      <c r="H31" s="36"/>
      <c r="I31" s="36">
        <f t="shared" si="0"/>
        <v>2893</v>
      </c>
      <c r="J31" s="36"/>
      <c r="K31" s="36"/>
      <c r="L31" s="36"/>
      <c r="M31" s="21">
        <f t="shared" si="8"/>
        <v>8679</v>
      </c>
      <c r="N31" s="37">
        <f t="shared" si="2"/>
        <v>17358</v>
      </c>
      <c r="O31" s="21">
        <f t="shared" si="3"/>
        <v>86790</v>
      </c>
      <c r="P31" s="21">
        <v>0</v>
      </c>
      <c r="Q31" s="21"/>
      <c r="R31" s="21">
        <f>F31*4</f>
        <v>23144</v>
      </c>
      <c r="S31" s="38">
        <f t="shared" si="5"/>
        <v>109934</v>
      </c>
      <c r="T31" s="24"/>
    </row>
    <row r="32" spans="1:20" ht="15.75" thickBot="1" x14ac:dyDescent="0.3">
      <c r="A32" s="40"/>
      <c r="B32" s="41"/>
      <c r="C32" s="42">
        <f>SUM(C10:C31)</f>
        <v>27</v>
      </c>
      <c r="D32" s="43"/>
      <c r="E32" s="44"/>
      <c r="F32" s="45"/>
      <c r="G32" s="45"/>
      <c r="H32" s="45"/>
      <c r="I32" s="45"/>
      <c r="J32" s="45"/>
      <c r="K32" s="45"/>
      <c r="L32" s="45"/>
      <c r="M32" s="45"/>
      <c r="N32" s="46"/>
      <c r="O32" s="45"/>
      <c r="P32" s="47"/>
      <c r="Q32" s="45"/>
      <c r="R32" s="45"/>
      <c r="S32" s="48"/>
      <c r="T32" s="24"/>
    </row>
    <row r="33" spans="1:20" ht="19.5" customHeight="1" x14ac:dyDescent="0.25">
      <c r="A33" s="120" t="s">
        <v>40</v>
      </c>
      <c r="B33" s="121"/>
      <c r="C33" s="121"/>
      <c r="D33" s="122"/>
      <c r="E33" s="49"/>
      <c r="F33" s="50"/>
      <c r="G33" s="50"/>
      <c r="H33" s="50"/>
      <c r="I33" s="50"/>
      <c r="J33" s="50"/>
      <c r="K33" s="50"/>
      <c r="L33" s="50"/>
      <c r="M33" s="50"/>
      <c r="N33" s="51"/>
      <c r="O33" s="50"/>
      <c r="P33" s="50"/>
      <c r="Q33" s="50"/>
      <c r="R33" s="52"/>
      <c r="S33" s="53"/>
      <c r="T33" s="24"/>
    </row>
    <row r="34" spans="1:20" ht="17.25" customHeight="1" x14ac:dyDescent="0.25">
      <c r="A34" s="25">
        <v>1</v>
      </c>
      <c r="B34" s="17" t="s">
        <v>41</v>
      </c>
      <c r="C34" s="54">
        <v>0.5</v>
      </c>
      <c r="D34" s="28">
        <v>10</v>
      </c>
      <c r="E34" s="55">
        <v>5265</v>
      </c>
      <c r="F34" s="56">
        <f>E34*C34</f>
        <v>2632.5</v>
      </c>
      <c r="G34" s="56"/>
      <c r="H34" s="56">
        <f>F34*0.3</f>
        <v>789.75</v>
      </c>
      <c r="I34" s="56">
        <f t="shared" si="0"/>
        <v>1316.25</v>
      </c>
      <c r="J34" s="56"/>
      <c r="K34" s="56"/>
      <c r="L34" s="56"/>
      <c r="M34" s="56">
        <f>F34*1.5</f>
        <v>3948.75</v>
      </c>
      <c r="N34" s="57">
        <f>SUM(F34:M34)</f>
        <v>8687.25</v>
      </c>
      <c r="O34" s="21">
        <f>N34*5</f>
        <v>43436.25</v>
      </c>
      <c r="P34" s="56">
        <f>E34*C34</f>
        <v>2632.5</v>
      </c>
      <c r="Q34" s="21">
        <f>F34</f>
        <v>2632.5</v>
      </c>
      <c r="R34" s="21">
        <f>F34*4</f>
        <v>10530</v>
      </c>
      <c r="S34" s="58">
        <f>SUM(O34:R34)</f>
        <v>59231.25</v>
      </c>
      <c r="T34" s="24"/>
    </row>
    <row r="35" spans="1:20" ht="17.25" customHeight="1" x14ac:dyDescent="0.25">
      <c r="A35" s="25">
        <v>2</v>
      </c>
      <c r="B35" s="26" t="s">
        <v>30</v>
      </c>
      <c r="C35" s="54">
        <v>2</v>
      </c>
      <c r="D35" s="28">
        <v>7</v>
      </c>
      <c r="E35" s="55">
        <v>4455</v>
      </c>
      <c r="F35" s="21">
        <f t="shared" ref="F35:F36" si="10">E35*C35</f>
        <v>8910</v>
      </c>
      <c r="G35" s="21"/>
      <c r="H35" s="21"/>
      <c r="I35" s="21">
        <f t="shared" si="0"/>
        <v>4455</v>
      </c>
      <c r="J35" s="21"/>
      <c r="K35" s="21"/>
      <c r="L35" s="21"/>
      <c r="M35" s="56">
        <f t="shared" ref="M35:M36" si="11">F35*1.5</f>
        <v>13365</v>
      </c>
      <c r="N35" s="22">
        <f>SUM(F35:M35)</f>
        <v>26730</v>
      </c>
      <c r="O35" s="21">
        <f t="shared" ref="O35:O36" si="12">N35*5</f>
        <v>133650</v>
      </c>
      <c r="P35" s="56">
        <f>E35*C35</f>
        <v>8910</v>
      </c>
      <c r="Q35" s="21">
        <f t="shared" ref="Q35:Q36" si="13">F35</f>
        <v>8910</v>
      </c>
      <c r="R35" s="21">
        <f>F35*3</f>
        <v>26730</v>
      </c>
      <c r="S35" s="23">
        <f t="shared" ref="S35:S36" si="14">SUM(O35:R35)</f>
        <v>178200</v>
      </c>
      <c r="T35" s="24"/>
    </row>
    <row r="36" spans="1:20" ht="15.75" customHeight="1" x14ac:dyDescent="0.25">
      <c r="A36" s="25">
        <v>3</v>
      </c>
      <c r="B36" s="39" t="s">
        <v>38</v>
      </c>
      <c r="C36" s="54">
        <v>0.5</v>
      </c>
      <c r="D36" s="28">
        <v>2</v>
      </c>
      <c r="E36" s="55">
        <v>3153</v>
      </c>
      <c r="F36" s="21">
        <f t="shared" si="10"/>
        <v>1576.5</v>
      </c>
      <c r="G36" s="21"/>
      <c r="H36" s="21"/>
      <c r="I36" s="21">
        <f t="shared" si="0"/>
        <v>788.25</v>
      </c>
      <c r="J36" s="21"/>
      <c r="K36" s="21"/>
      <c r="L36" s="21">
        <f>F36*0.1</f>
        <v>157.65</v>
      </c>
      <c r="M36" s="56">
        <f t="shared" si="11"/>
        <v>2364.75</v>
      </c>
      <c r="N36" s="22">
        <f t="shared" ref="N36" si="15">SUM(F36:M36)</f>
        <v>4887.1499999999996</v>
      </c>
      <c r="O36" s="21">
        <f t="shared" si="12"/>
        <v>24435.75</v>
      </c>
      <c r="P36" s="56">
        <v>0</v>
      </c>
      <c r="Q36" s="21">
        <f t="shared" si="13"/>
        <v>1576.5</v>
      </c>
      <c r="R36" s="21">
        <f t="shared" ref="R36" si="16">F36*4</f>
        <v>6306</v>
      </c>
      <c r="S36" s="23">
        <f t="shared" si="14"/>
        <v>32318.25</v>
      </c>
      <c r="T36" s="24"/>
    </row>
    <row r="37" spans="1:20" ht="17.25" customHeight="1" thickBot="1" x14ac:dyDescent="0.3">
      <c r="A37" s="59"/>
      <c r="B37" s="32"/>
      <c r="C37" s="60">
        <f>SUM(C34:C36)</f>
        <v>3</v>
      </c>
      <c r="D37" s="34"/>
      <c r="E37" s="61"/>
      <c r="F37" s="36"/>
      <c r="G37" s="36"/>
      <c r="H37" s="36"/>
      <c r="I37" s="36"/>
      <c r="J37" s="36"/>
      <c r="K37" s="36"/>
      <c r="L37" s="36"/>
      <c r="M37" s="36"/>
      <c r="N37" s="37"/>
      <c r="O37" s="36"/>
      <c r="P37" s="62"/>
      <c r="Q37" s="36"/>
      <c r="R37" s="36"/>
      <c r="S37" s="38"/>
      <c r="T37" s="24"/>
    </row>
    <row r="38" spans="1:20" ht="17.25" customHeight="1" x14ac:dyDescent="0.25">
      <c r="A38" s="94" t="s">
        <v>42</v>
      </c>
      <c r="B38" s="95"/>
      <c r="C38" s="95"/>
      <c r="D38" s="96"/>
      <c r="E38" s="63"/>
      <c r="F38" s="50"/>
      <c r="G38" s="50"/>
      <c r="H38" s="50"/>
      <c r="I38" s="50"/>
      <c r="J38" s="50"/>
      <c r="K38" s="50"/>
      <c r="L38" s="50"/>
      <c r="M38" s="50"/>
      <c r="N38" s="51"/>
      <c r="O38" s="50"/>
      <c r="P38" s="50"/>
      <c r="Q38" s="50"/>
      <c r="R38" s="50"/>
      <c r="S38" s="64"/>
      <c r="T38" s="24"/>
    </row>
    <row r="39" spans="1:20" ht="17.25" customHeight="1" x14ac:dyDescent="0.25">
      <c r="A39" s="16">
        <v>1</v>
      </c>
      <c r="B39" s="17" t="s">
        <v>41</v>
      </c>
      <c r="C39" s="18">
        <v>0.5</v>
      </c>
      <c r="D39" s="19">
        <v>10</v>
      </c>
      <c r="E39" s="65">
        <v>5265</v>
      </c>
      <c r="F39" s="21">
        <f>E39*C39</f>
        <v>2632.5</v>
      </c>
      <c r="G39" s="21"/>
      <c r="H39" s="21">
        <f>F39*0.3</f>
        <v>789.75</v>
      </c>
      <c r="I39" s="21">
        <f t="shared" ref="I39:I41" si="17">F39*0.5</f>
        <v>1316.25</v>
      </c>
      <c r="J39" s="21"/>
      <c r="K39" s="21"/>
      <c r="L39" s="21"/>
      <c r="M39" s="21">
        <f>F39*1.5</f>
        <v>3948.75</v>
      </c>
      <c r="N39" s="22">
        <f>SUM(F39:M39)</f>
        <v>8687.25</v>
      </c>
      <c r="O39" s="21">
        <f>N39*5</f>
        <v>43436.25</v>
      </c>
      <c r="P39" s="21">
        <f>E39*C39</f>
        <v>2632.5</v>
      </c>
      <c r="Q39" s="21">
        <f>F39</f>
        <v>2632.5</v>
      </c>
      <c r="R39" s="21">
        <f>F39*4</f>
        <v>10530</v>
      </c>
      <c r="S39" s="66">
        <f>SUM(O39:R39)</f>
        <v>59231.25</v>
      </c>
      <c r="T39" s="24"/>
    </row>
    <row r="40" spans="1:20" ht="17.25" customHeight="1" x14ac:dyDescent="0.25">
      <c r="A40" s="16">
        <v>2</v>
      </c>
      <c r="B40" s="30" t="s">
        <v>30</v>
      </c>
      <c r="C40" s="18">
        <v>2</v>
      </c>
      <c r="D40" s="19">
        <v>7</v>
      </c>
      <c r="E40" s="65">
        <v>4455</v>
      </c>
      <c r="F40" s="21">
        <f t="shared" ref="F40:F41" si="18">E40*C40</f>
        <v>8910</v>
      </c>
      <c r="G40" s="21"/>
      <c r="H40" s="21"/>
      <c r="I40" s="21">
        <f t="shared" si="17"/>
        <v>4455</v>
      </c>
      <c r="J40" s="21"/>
      <c r="K40" s="21"/>
      <c r="L40" s="21"/>
      <c r="M40" s="21">
        <f t="shared" ref="M40:M41" si="19">F40*1.5</f>
        <v>13365</v>
      </c>
      <c r="N40" s="22">
        <f>SUM(F40:M40)</f>
        <v>26730</v>
      </c>
      <c r="O40" s="21">
        <f t="shared" ref="O40:O41" si="20">N40*5</f>
        <v>133650</v>
      </c>
      <c r="P40" s="21">
        <f>E40*C40</f>
        <v>8910</v>
      </c>
      <c r="Q40" s="21">
        <f t="shared" ref="Q40:Q41" si="21">F40</f>
        <v>8910</v>
      </c>
      <c r="R40" s="21">
        <f>F40*3</f>
        <v>26730</v>
      </c>
      <c r="S40" s="66">
        <f t="shared" ref="S40:S41" si="22">SUM(O40:R40)</f>
        <v>178200</v>
      </c>
      <c r="T40" s="24"/>
    </row>
    <row r="41" spans="1:20" ht="15.75" customHeight="1" x14ac:dyDescent="0.25">
      <c r="A41" s="16">
        <f t="shared" ref="A41" si="23">A40+1</f>
        <v>3</v>
      </c>
      <c r="B41" s="17" t="s">
        <v>38</v>
      </c>
      <c r="C41" s="18">
        <v>0.5</v>
      </c>
      <c r="D41" s="19">
        <v>2</v>
      </c>
      <c r="E41" s="65">
        <v>3153</v>
      </c>
      <c r="F41" s="21">
        <f t="shared" si="18"/>
        <v>1576.5</v>
      </c>
      <c r="G41" s="21"/>
      <c r="H41" s="21"/>
      <c r="I41" s="21">
        <f t="shared" si="17"/>
        <v>788.25</v>
      </c>
      <c r="J41" s="21"/>
      <c r="K41" s="21"/>
      <c r="L41" s="21">
        <f>F41*0.1</f>
        <v>157.65</v>
      </c>
      <c r="M41" s="21">
        <f t="shared" si="19"/>
        <v>2364.75</v>
      </c>
      <c r="N41" s="22">
        <f t="shared" ref="N41" si="24">SUM(F41:M41)</f>
        <v>4887.1499999999996</v>
      </c>
      <c r="O41" s="21">
        <f t="shared" si="20"/>
        <v>24435.75</v>
      </c>
      <c r="P41" s="21">
        <v>0</v>
      </c>
      <c r="Q41" s="21">
        <f t="shared" si="21"/>
        <v>1576.5</v>
      </c>
      <c r="R41" s="21">
        <f t="shared" ref="R41" si="25">F41*4</f>
        <v>6306</v>
      </c>
      <c r="S41" s="66">
        <f t="shared" si="22"/>
        <v>32318.25</v>
      </c>
      <c r="T41" s="24"/>
    </row>
    <row r="42" spans="1:20" ht="17.25" customHeight="1" thickBot="1" x14ac:dyDescent="0.3">
      <c r="A42" s="67"/>
      <c r="B42" s="68"/>
      <c r="C42" s="60">
        <f>SUM(C39:C41)</f>
        <v>3</v>
      </c>
      <c r="D42" s="34"/>
      <c r="E42" s="61"/>
      <c r="F42" s="36"/>
      <c r="G42" s="36"/>
      <c r="H42" s="36"/>
      <c r="I42" s="36"/>
      <c r="J42" s="36"/>
      <c r="K42" s="36"/>
      <c r="L42" s="36"/>
      <c r="M42" s="36"/>
      <c r="N42" s="37"/>
      <c r="O42" s="36"/>
      <c r="P42" s="36"/>
      <c r="Q42" s="36"/>
      <c r="R42" s="36"/>
      <c r="S42" s="69"/>
      <c r="T42" s="24"/>
    </row>
    <row r="43" spans="1:20" s="71" customFormat="1" ht="17.25" customHeight="1" x14ac:dyDescent="0.25">
      <c r="A43" s="94" t="s">
        <v>43</v>
      </c>
      <c r="B43" s="95"/>
      <c r="C43" s="95"/>
      <c r="D43" s="96"/>
      <c r="E43" s="63"/>
      <c r="F43" s="50"/>
      <c r="G43" s="50"/>
      <c r="H43" s="50"/>
      <c r="I43" s="50"/>
      <c r="J43" s="50"/>
      <c r="K43" s="50"/>
      <c r="L43" s="50"/>
      <c r="M43" s="50"/>
      <c r="N43" s="51"/>
      <c r="O43" s="50"/>
      <c r="P43" s="50"/>
      <c r="Q43" s="50"/>
      <c r="R43" s="50"/>
      <c r="S43" s="64"/>
      <c r="T43" s="24"/>
    </row>
    <row r="44" spans="1:20" s="71" customFormat="1" ht="17.25" customHeight="1" x14ac:dyDescent="0.25">
      <c r="A44" s="16">
        <v>1</v>
      </c>
      <c r="B44" s="17" t="s">
        <v>41</v>
      </c>
      <c r="C44" s="18">
        <v>1</v>
      </c>
      <c r="D44" s="19">
        <v>10</v>
      </c>
      <c r="E44" s="65">
        <v>5265</v>
      </c>
      <c r="F44" s="21">
        <f>E44*C44</f>
        <v>5265</v>
      </c>
      <c r="G44" s="21"/>
      <c r="H44" s="21"/>
      <c r="I44" s="21">
        <f t="shared" ref="I44:I49" si="26">F44*0.5</f>
        <v>2632.5</v>
      </c>
      <c r="J44" s="21"/>
      <c r="K44" s="21"/>
      <c r="L44" s="21"/>
      <c r="M44" s="21">
        <f>F44*1.5</f>
        <v>7897.5</v>
      </c>
      <c r="N44" s="22">
        <f>SUM(F44:M44)</f>
        <v>15795</v>
      </c>
      <c r="O44" s="21">
        <f>N44*5</f>
        <v>78975</v>
      </c>
      <c r="P44" s="21">
        <f>E44*C44</f>
        <v>5265</v>
      </c>
      <c r="Q44" s="21"/>
      <c r="R44" s="21">
        <f>F44*4</f>
        <v>21060</v>
      </c>
      <c r="S44" s="66">
        <f>SUM(O44:R44)</f>
        <v>105300</v>
      </c>
      <c r="T44" s="24"/>
    </row>
    <row r="45" spans="1:20" s="71" customFormat="1" ht="17.25" customHeight="1" x14ac:dyDescent="0.25">
      <c r="A45" s="16">
        <v>2</v>
      </c>
      <c r="B45" s="72" t="s">
        <v>30</v>
      </c>
      <c r="C45" s="18">
        <v>1</v>
      </c>
      <c r="D45" s="19">
        <v>10</v>
      </c>
      <c r="E45" s="65">
        <v>5005</v>
      </c>
      <c r="F45" s="21">
        <f>E45*C45</f>
        <v>5005</v>
      </c>
      <c r="G45" s="21"/>
      <c r="H45" s="21"/>
      <c r="I45" s="21">
        <f t="shared" si="26"/>
        <v>2502.5</v>
      </c>
      <c r="J45" s="21"/>
      <c r="K45" s="21"/>
      <c r="L45" s="21"/>
      <c r="M45" s="21">
        <f t="shared" ref="M45:M49" si="27">F45*1.5</f>
        <v>7507.5</v>
      </c>
      <c r="N45" s="22">
        <f>SUM(F45:M45)</f>
        <v>15015</v>
      </c>
      <c r="O45" s="21">
        <f>N45*5</f>
        <v>75075</v>
      </c>
      <c r="P45" s="21">
        <f>E45*C45</f>
        <v>5005</v>
      </c>
      <c r="Q45" s="21"/>
      <c r="R45" s="21">
        <f>F45*3</f>
        <v>15015</v>
      </c>
      <c r="S45" s="66">
        <f>SUM(O45:R45)</f>
        <v>95095</v>
      </c>
      <c r="T45" s="24"/>
    </row>
    <row r="46" spans="1:20" s="71" customFormat="1" ht="17.25" customHeight="1" x14ac:dyDescent="0.25">
      <c r="A46" s="16">
        <v>2</v>
      </c>
      <c r="B46" s="72" t="s">
        <v>30</v>
      </c>
      <c r="C46" s="18">
        <v>2.5</v>
      </c>
      <c r="D46" s="19">
        <v>7</v>
      </c>
      <c r="E46" s="65">
        <v>4455</v>
      </c>
      <c r="F46" s="21">
        <f>E46*C46</f>
        <v>11137.5</v>
      </c>
      <c r="G46" s="21"/>
      <c r="H46" s="21"/>
      <c r="I46" s="21">
        <f t="shared" si="26"/>
        <v>5568.75</v>
      </c>
      <c r="J46" s="21"/>
      <c r="K46" s="21"/>
      <c r="L46" s="21"/>
      <c r="M46" s="21">
        <f t="shared" si="27"/>
        <v>16706.25</v>
      </c>
      <c r="N46" s="22">
        <f t="shared" ref="N46:N49" si="28">SUM(F46:M46)</f>
        <v>33412.5</v>
      </c>
      <c r="O46" s="21">
        <f t="shared" ref="O46:O49" si="29">N46*5</f>
        <v>167062.5</v>
      </c>
      <c r="P46" s="21">
        <f t="shared" ref="P46:P48" si="30">E46*C46</f>
        <v>11137.5</v>
      </c>
      <c r="Q46" s="21"/>
      <c r="R46" s="21">
        <f t="shared" ref="R46:R48" si="31">F46*3</f>
        <v>33412.5</v>
      </c>
      <c r="S46" s="66">
        <f t="shared" ref="S46:S49" si="32">SUM(O46:R46)</f>
        <v>211612.5</v>
      </c>
      <c r="T46" s="24"/>
    </row>
    <row r="47" spans="1:20" s="71" customFormat="1" ht="17.25" customHeight="1" x14ac:dyDescent="0.25">
      <c r="A47" s="16">
        <v>3</v>
      </c>
      <c r="B47" s="72" t="s">
        <v>44</v>
      </c>
      <c r="C47" s="18">
        <v>0.5</v>
      </c>
      <c r="D47" s="19">
        <v>6</v>
      </c>
      <c r="E47" s="65">
        <v>4195</v>
      </c>
      <c r="F47" s="21">
        <f>E47*C47</f>
        <v>2097.5</v>
      </c>
      <c r="G47" s="21"/>
      <c r="H47" s="21"/>
      <c r="I47" s="21">
        <f t="shared" si="26"/>
        <v>1048.75</v>
      </c>
      <c r="J47" s="21"/>
      <c r="K47" s="21"/>
      <c r="L47" s="21"/>
      <c r="M47" s="21">
        <f t="shared" si="27"/>
        <v>3146.25</v>
      </c>
      <c r="N47" s="22">
        <f t="shared" si="28"/>
        <v>6292.5</v>
      </c>
      <c r="O47" s="21">
        <f t="shared" si="29"/>
        <v>31462.5</v>
      </c>
      <c r="P47" s="21">
        <f t="shared" si="30"/>
        <v>2097.5</v>
      </c>
      <c r="Q47" s="21"/>
      <c r="R47" s="21">
        <f t="shared" si="31"/>
        <v>6292.5</v>
      </c>
      <c r="S47" s="66">
        <f t="shared" si="32"/>
        <v>39852.5</v>
      </c>
      <c r="T47" s="24"/>
    </row>
    <row r="48" spans="1:20" s="71" customFormat="1" ht="17.25" customHeight="1" x14ac:dyDescent="0.25">
      <c r="A48" s="16">
        <v>4</v>
      </c>
      <c r="B48" s="72" t="s">
        <v>45</v>
      </c>
      <c r="C48" s="18">
        <v>0.5</v>
      </c>
      <c r="D48" s="19">
        <v>6</v>
      </c>
      <c r="E48" s="65">
        <v>4195</v>
      </c>
      <c r="F48" s="21">
        <f>E48*C48</f>
        <v>2097.5</v>
      </c>
      <c r="G48" s="21"/>
      <c r="H48" s="21"/>
      <c r="I48" s="21">
        <f t="shared" si="26"/>
        <v>1048.75</v>
      </c>
      <c r="J48" s="21"/>
      <c r="K48" s="21"/>
      <c r="L48" s="21"/>
      <c r="M48" s="21">
        <f t="shared" si="27"/>
        <v>3146.25</v>
      </c>
      <c r="N48" s="22">
        <f t="shared" si="28"/>
        <v>6292.5</v>
      </c>
      <c r="O48" s="21">
        <f t="shared" si="29"/>
        <v>31462.5</v>
      </c>
      <c r="P48" s="21">
        <f t="shared" si="30"/>
        <v>2097.5</v>
      </c>
      <c r="Q48" s="21"/>
      <c r="R48" s="21">
        <f t="shared" si="31"/>
        <v>6292.5</v>
      </c>
      <c r="S48" s="66">
        <f t="shared" si="32"/>
        <v>39852.5</v>
      </c>
      <c r="T48" s="24"/>
    </row>
    <row r="49" spans="1:20" ht="15.75" customHeight="1" x14ac:dyDescent="0.25">
      <c r="A49" s="16">
        <f t="shared" ref="A49" si="33">A48+1</f>
        <v>5</v>
      </c>
      <c r="B49" s="17" t="s">
        <v>38</v>
      </c>
      <c r="C49" s="18">
        <v>0.5</v>
      </c>
      <c r="D49" s="19">
        <v>2</v>
      </c>
      <c r="E49" s="65">
        <v>3153</v>
      </c>
      <c r="F49" s="21">
        <f t="shared" ref="F49" si="34">E49*C49</f>
        <v>1576.5</v>
      </c>
      <c r="G49" s="21"/>
      <c r="H49" s="21"/>
      <c r="I49" s="21">
        <f t="shared" si="26"/>
        <v>788.25</v>
      </c>
      <c r="J49" s="21"/>
      <c r="K49" s="21"/>
      <c r="L49" s="21">
        <f>F49*0.1</f>
        <v>157.65</v>
      </c>
      <c r="M49" s="21">
        <f t="shared" si="27"/>
        <v>2364.75</v>
      </c>
      <c r="N49" s="22">
        <f t="shared" si="28"/>
        <v>4887.1499999999996</v>
      </c>
      <c r="O49" s="21">
        <f t="shared" si="29"/>
        <v>24435.75</v>
      </c>
      <c r="P49" s="21">
        <v>0</v>
      </c>
      <c r="Q49" s="21"/>
      <c r="R49" s="21">
        <f t="shared" ref="R49" si="35">F49*4</f>
        <v>6306</v>
      </c>
      <c r="S49" s="66">
        <f t="shared" si="32"/>
        <v>30741.75</v>
      </c>
      <c r="T49" s="24"/>
    </row>
    <row r="50" spans="1:20" s="71" customFormat="1" ht="17.25" customHeight="1" thickBot="1" x14ac:dyDescent="0.3">
      <c r="A50" s="40"/>
      <c r="B50" s="73"/>
      <c r="C50" s="42">
        <f>SUM(C44:C49)</f>
        <v>6</v>
      </c>
      <c r="D50" s="43"/>
      <c r="E50" s="92"/>
      <c r="F50" s="45"/>
      <c r="G50" s="45"/>
      <c r="H50" s="45"/>
      <c r="I50" s="45"/>
      <c r="J50" s="45"/>
      <c r="K50" s="45"/>
      <c r="L50" s="45"/>
      <c r="M50" s="45"/>
      <c r="N50" s="46"/>
      <c r="O50" s="45"/>
      <c r="P50" s="45"/>
      <c r="Q50" s="45"/>
      <c r="R50" s="45"/>
      <c r="S50" s="74"/>
      <c r="T50" s="24"/>
    </row>
    <row r="51" spans="1:20" s="71" customFormat="1" ht="17.25" customHeight="1" x14ac:dyDescent="0.25">
      <c r="A51" s="94" t="s">
        <v>46</v>
      </c>
      <c r="B51" s="95"/>
      <c r="C51" s="95"/>
      <c r="D51" s="96"/>
      <c r="E51" s="63"/>
      <c r="F51" s="50"/>
      <c r="G51" s="50"/>
      <c r="H51" s="50"/>
      <c r="I51" s="50"/>
      <c r="J51" s="50"/>
      <c r="K51" s="50"/>
      <c r="L51" s="50"/>
      <c r="M51" s="50"/>
      <c r="N51" s="51"/>
      <c r="O51" s="50"/>
      <c r="P51" s="50"/>
      <c r="Q51" s="50"/>
      <c r="R51" s="50"/>
      <c r="S51" s="64"/>
      <c r="T51" s="24"/>
    </row>
    <row r="52" spans="1:20" s="71" customFormat="1" ht="17.25" customHeight="1" x14ac:dyDescent="0.25">
      <c r="A52" s="16">
        <v>1</v>
      </c>
      <c r="B52" s="17" t="s">
        <v>41</v>
      </c>
      <c r="C52" s="18">
        <v>1</v>
      </c>
      <c r="D52" s="19">
        <v>10</v>
      </c>
      <c r="E52" s="65">
        <v>5265</v>
      </c>
      <c r="F52" s="21">
        <f>E52*C52</f>
        <v>5265</v>
      </c>
      <c r="G52" s="21"/>
      <c r="H52" s="21"/>
      <c r="I52" s="21">
        <f t="shared" ref="I52:I57" si="36">F52*0.5</f>
        <v>2632.5</v>
      </c>
      <c r="J52" s="21"/>
      <c r="K52" s="21"/>
      <c r="L52" s="21"/>
      <c r="M52" s="21">
        <f>F52*1.5</f>
        <v>7897.5</v>
      </c>
      <c r="N52" s="22">
        <f>SUM(F52:M52)</f>
        <v>15795</v>
      </c>
      <c r="O52" s="21">
        <f>N52*5</f>
        <v>78975</v>
      </c>
      <c r="P52" s="21">
        <f>E52*C52</f>
        <v>5265</v>
      </c>
      <c r="Q52" s="21"/>
      <c r="R52" s="21">
        <f>F52*4</f>
        <v>21060</v>
      </c>
      <c r="S52" s="66">
        <f>SUM(O52:R52)</f>
        <v>105300</v>
      </c>
      <c r="T52" s="24"/>
    </row>
    <row r="53" spans="1:20" s="71" customFormat="1" ht="17.25" customHeight="1" x14ac:dyDescent="0.25">
      <c r="A53" s="16">
        <v>3</v>
      </c>
      <c r="B53" s="72" t="s">
        <v>30</v>
      </c>
      <c r="C53" s="18">
        <v>2.5</v>
      </c>
      <c r="D53" s="19">
        <v>7</v>
      </c>
      <c r="E53" s="65">
        <v>4455</v>
      </c>
      <c r="F53" s="21">
        <f>E53*C53</f>
        <v>11137.5</v>
      </c>
      <c r="G53" s="21"/>
      <c r="H53" s="21"/>
      <c r="I53" s="21">
        <f t="shared" si="36"/>
        <v>5568.75</v>
      </c>
      <c r="J53" s="21"/>
      <c r="K53" s="21"/>
      <c r="L53" s="21"/>
      <c r="M53" s="21">
        <f t="shared" ref="M53:M57" si="37">F53*1.5</f>
        <v>16706.25</v>
      </c>
      <c r="N53" s="22">
        <f t="shared" ref="N53:N57" si="38">SUM(F53:M53)</f>
        <v>33412.5</v>
      </c>
      <c r="O53" s="21">
        <f t="shared" ref="O53:O57" si="39">N53*5</f>
        <v>167062.5</v>
      </c>
      <c r="P53" s="21">
        <f t="shared" ref="P53:P55" si="40">E53*C53</f>
        <v>11137.5</v>
      </c>
      <c r="Q53" s="21"/>
      <c r="R53" s="21">
        <f>F53*3</f>
        <v>33412.5</v>
      </c>
      <c r="S53" s="66">
        <f t="shared" ref="S53:S57" si="41">SUM(O53:R53)</f>
        <v>211612.5</v>
      </c>
      <c r="T53" s="24"/>
    </row>
    <row r="54" spans="1:20" s="71" customFormat="1" ht="17.25" customHeight="1" x14ac:dyDescent="0.25">
      <c r="A54" s="16">
        <v>4</v>
      </c>
      <c r="B54" s="72" t="s">
        <v>44</v>
      </c>
      <c r="C54" s="18">
        <v>1</v>
      </c>
      <c r="D54" s="19">
        <v>8</v>
      </c>
      <c r="E54" s="65">
        <v>4745</v>
      </c>
      <c r="F54" s="21">
        <f>E54*C54</f>
        <v>4745</v>
      </c>
      <c r="G54" s="21"/>
      <c r="H54" s="21"/>
      <c r="I54" s="21">
        <f t="shared" si="36"/>
        <v>2372.5</v>
      </c>
      <c r="J54" s="21"/>
      <c r="K54" s="21"/>
      <c r="L54" s="21"/>
      <c r="M54" s="21">
        <f t="shared" si="37"/>
        <v>7117.5</v>
      </c>
      <c r="N54" s="22">
        <f>SUM(F54:M54)</f>
        <v>14235</v>
      </c>
      <c r="O54" s="21">
        <f t="shared" si="39"/>
        <v>71175</v>
      </c>
      <c r="P54" s="21">
        <f t="shared" si="40"/>
        <v>4745</v>
      </c>
      <c r="Q54" s="21"/>
      <c r="R54" s="21">
        <f t="shared" ref="R54:R55" si="42">F54*3</f>
        <v>14235</v>
      </c>
      <c r="S54" s="66">
        <f t="shared" si="41"/>
        <v>90155</v>
      </c>
      <c r="T54" s="24"/>
    </row>
    <row r="55" spans="1:20" s="71" customFormat="1" ht="17.25" customHeight="1" x14ac:dyDescent="0.25">
      <c r="A55" s="16">
        <v>5</v>
      </c>
      <c r="B55" s="72" t="s">
        <v>54</v>
      </c>
      <c r="C55" s="18">
        <v>0.5</v>
      </c>
      <c r="D55" s="19">
        <v>7</v>
      </c>
      <c r="E55" s="65">
        <v>4455</v>
      </c>
      <c r="F55" s="21">
        <f>E55*C55</f>
        <v>2227.5</v>
      </c>
      <c r="G55" s="21"/>
      <c r="H55" s="21"/>
      <c r="I55" s="21">
        <f t="shared" si="36"/>
        <v>1113.75</v>
      </c>
      <c r="J55" s="21"/>
      <c r="K55" s="21"/>
      <c r="L55" s="21"/>
      <c r="M55" s="21">
        <f t="shared" si="37"/>
        <v>3341.25</v>
      </c>
      <c r="N55" s="22">
        <f>SUM(F55:M55)</f>
        <v>6682.5</v>
      </c>
      <c r="O55" s="21">
        <f t="shared" si="39"/>
        <v>33412.5</v>
      </c>
      <c r="P55" s="21">
        <f t="shared" si="40"/>
        <v>2227.5</v>
      </c>
      <c r="Q55" s="21"/>
      <c r="R55" s="21">
        <f t="shared" si="42"/>
        <v>6682.5</v>
      </c>
      <c r="S55" s="66">
        <f t="shared" si="41"/>
        <v>42322.5</v>
      </c>
      <c r="T55" s="24"/>
    </row>
    <row r="56" spans="1:20" ht="15.75" customHeight="1" x14ac:dyDescent="0.25">
      <c r="A56" s="16">
        <v>6</v>
      </c>
      <c r="B56" s="17" t="s">
        <v>38</v>
      </c>
      <c r="C56" s="18">
        <v>1</v>
      </c>
      <c r="D56" s="19">
        <v>2</v>
      </c>
      <c r="E56" s="65">
        <v>3153</v>
      </c>
      <c r="F56" s="21">
        <f t="shared" ref="F56:F57" si="43">E56*C56</f>
        <v>3153</v>
      </c>
      <c r="G56" s="21"/>
      <c r="H56" s="21"/>
      <c r="I56" s="21">
        <f t="shared" si="36"/>
        <v>1576.5</v>
      </c>
      <c r="J56" s="21"/>
      <c r="K56" s="21"/>
      <c r="L56" s="21">
        <f>F56*0.1</f>
        <v>315.3</v>
      </c>
      <c r="M56" s="21">
        <f t="shared" si="37"/>
        <v>4729.5</v>
      </c>
      <c r="N56" s="22">
        <f t="shared" si="38"/>
        <v>9774.2999999999993</v>
      </c>
      <c r="O56" s="21">
        <f t="shared" si="39"/>
        <v>48871.5</v>
      </c>
      <c r="P56" s="21">
        <v>0</v>
      </c>
      <c r="Q56" s="21"/>
      <c r="R56" s="21">
        <f t="shared" ref="R56:R57" si="44">F56*4</f>
        <v>12612</v>
      </c>
      <c r="S56" s="66">
        <f t="shared" si="41"/>
        <v>61483.5</v>
      </c>
      <c r="T56" s="24"/>
    </row>
    <row r="57" spans="1:20" ht="15.75" customHeight="1" x14ac:dyDescent="0.25">
      <c r="A57" s="16">
        <v>7</v>
      </c>
      <c r="B57" s="75" t="s">
        <v>56</v>
      </c>
      <c r="C57" s="76">
        <v>1</v>
      </c>
      <c r="D57" s="77">
        <v>1</v>
      </c>
      <c r="E57" s="65">
        <v>2893</v>
      </c>
      <c r="F57" s="21">
        <f t="shared" si="43"/>
        <v>2893</v>
      </c>
      <c r="G57" s="21"/>
      <c r="H57" s="21"/>
      <c r="I57" s="21">
        <f t="shared" si="36"/>
        <v>1446.5</v>
      </c>
      <c r="J57" s="21"/>
      <c r="K57" s="21"/>
      <c r="L57" s="21"/>
      <c r="M57" s="21">
        <f t="shared" si="37"/>
        <v>4339.5</v>
      </c>
      <c r="N57" s="22">
        <f t="shared" si="38"/>
        <v>8679</v>
      </c>
      <c r="O57" s="21">
        <f t="shared" si="39"/>
        <v>43395</v>
      </c>
      <c r="P57" s="56">
        <v>0</v>
      </c>
      <c r="Q57" s="21"/>
      <c r="R57" s="21">
        <f t="shared" si="44"/>
        <v>11572</v>
      </c>
      <c r="S57" s="78">
        <f t="shared" si="41"/>
        <v>54967</v>
      </c>
      <c r="T57" s="24"/>
    </row>
    <row r="58" spans="1:20" s="71" customFormat="1" ht="17.25" customHeight="1" thickBot="1" x14ac:dyDescent="0.3">
      <c r="A58" s="40"/>
      <c r="B58" s="73"/>
      <c r="C58" s="42">
        <f>SUM(C52:C57)</f>
        <v>7</v>
      </c>
      <c r="D58" s="43"/>
      <c r="E58" s="92"/>
      <c r="F58" s="45"/>
      <c r="G58" s="45"/>
      <c r="H58" s="45"/>
      <c r="I58" s="45"/>
      <c r="J58" s="45"/>
      <c r="K58" s="45"/>
      <c r="L58" s="45"/>
      <c r="M58" s="45"/>
      <c r="N58" s="46"/>
      <c r="O58" s="45"/>
      <c r="P58" s="45"/>
      <c r="Q58" s="45"/>
      <c r="R58" s="45"/>
      <c r="S58" s="74"/>
      <c r="T58" s="24"/>
    </row>
    <row r="59" spans="1:20" s="71" customFormat="1" ht="17.25" customHeight="1" x14ac:dyDescent="0.25">
      <c r="A59" s="125" t="s">
        <v>47</v>
      </c>
      <c r="B59" s="126"/>
      <c r="C59" s="126"/>
      <c r="D59" s="127"/>
      <c r="E59" s="79"/>
      <c r="F59" s="80"/>
      <c r="G59" s="80"/>
      <c r="H59" s="80"/>
      <c r="I59" s="80"/>
      <c r="J59" s="80"/>
      <c r="K59" s="80"/>
      <c r="L59" s="80"/>
      <c r="M59" s="80"/>
      <c r="N59" s="81"/>
      <c r="O59" s="80"/>
      <c r="P59" s="80"/>
      <c r="Q59" s="80"/>
      <c r="R59" s="80"/>
      <c r="S59" s="82"/>
      <c r="T59" s="24"/>
    </row>
    <row r="60" spans="1:20" s="71" customFormat="1" ht="17.25" customHeight="1" x14ac:dyDescent="0.25">
      <c r="A60" s="16">
        <v>1</v>
      </c>
      <c r="B60" s="72" t="s">
        <v>48</v>
      </c>
      <c r="C60" s="83">
        <v>1</v>
      </c>
      <c r="D60" s="19">
        <v>9</v>
      </c>
      <c r="E60" s="65">
        <v>5005</v>
      </c>
      <c r="F60" s="21">
        <f>E60*C60</f>
        <v>5005</v>
      </c>
      <c r="G60" s="21"/>
      <c r="H60" s="21">
        <f>F60*0.2</f>
        <v>1001</v>
      </c>
      <c r="I60" s="21">
        <f t="shared" ref="I60:I63" si="45">F60*0.5</f>
        <v>2502.5</v>
      </c>
      <c r="J60" s="21">
        <f>F60*0.15</f>
        <v>750.75</v>
      </c>
      <c r="K60" s="21">
        <f>F60*0.5</f>
        <v>2502.5</v>
      </c>
      <c r="L60" s="21"/>
      <c r="M60" s="21">
        <f>F60</f>
        <v>5005</v>
      </c>
      <c r="N60" s="22">
        <f t="shared" ref="N60:N63" si="46">SUM(F60:M60)</f>
        <v>16766.75</v>
      </c>
      <c r="O60" s="21">
        <f>N60*5</f>
        <v>83833.75</v>
      </c>
      <c r="P60" s="21">
        <v>0</v>
      </c>
      <c r="Q60" s="21">
        <f t="shared" ref="Q60:Q63" si="47">F60</f>
        <v>5005</v>
      </c>
      <c r="R60" s="21">
        <f>F60*3</f>
        <v>15015</v>
      </c>
      <c r="S60" s="66">
        <f t="shared" ref="S60:S63" si="48">SUM(O60:R60)</f>
        <v>103853.75</v>
      </c>
      <c r="T60" s="24"/>
    </row>
    <row r="61" spans="1:20" s="71" customFormat="1" ht="17.25" customHeight="1" x14ac:dyDescent="0.25">
      <c r="A61" s="16">
        <v>2</v>
      </c>
      <c r="B61" s="72" t="s">
        <v>49</v>
      </c>
      <c r="C61" s="83">
        <v>1</v>
      </c>
      <c r="D61" s="19">
        <v>8</v>
      </c>
      <c r="E61" s="65">
        <v>4745</v>
      </c>
      <c r="F61" s="21">
        <f>E61*C61</f>
        <v>4745</v>
      </c>
      <c r="G61" s="21"/>
      <c r="H61" s="21">
        <f>E61*0.3</f>
        <v>1423.5</v>
      </c>
      <c r="I61" s="21">
        <f t="shared" si="45"/>
        <v>2372.5</v>
      </c>
      <c r="J61" s="21">
        <f t="shared" ref="J61:J63" si="49">F61*0.15</f>
        <v>711.75</v>
      </c>
      <c r="K61" s="21">
        <f t="shared" ref="K61:K63" si="50">F61*0.5</f>
        <v>2372.5</v>
      </c>
      <c r="L61" s="21"/>
      <c r="M61" s="21">
        <f>F61*0.5</f>
        <v>2372.5</v>
      </c>
      <c r="N61" s="22">
        <f t="shared" si="46"/>
        <v>13997.75</v>
      </c>
      <c r="O61" s="21">
        <f t="shared" ref="O61:O63" si="51">N61*5</f>
        <v>69988.75</v>
      </c>
      <c r="P61" s="21">
        <v>0</v>
      </c>
      <c r="Q61" s="21"/>
      <c r="R61" s="21">
        <f>F61*2.5</f>
        <v>11862.5</v>
      </c>
      <c r="S61" s="66">
        <f t="shared" si="48"/>
        <v>81851.25</v>
      </c>
      <c r="T61" s="24"/>
    </row>
    <row r="62" spans="1:20" s="71" customFormat="1" ht="17.25" customHeight="1" x14ac:dyDescent="0.25">
      <c r="A62" s="16">
        <v>3</v>
      </c>
      <c r="B62" s="72" t="s">
        <v>49</v>
      </c>
      <c r="C62" s="83">
        <v>1</v>
      </c>
      <c r="D62" s="19">
        <v>8</v>
      </c>
      <c r="E62" s="65">
        <v>4745</v>
      </c>
      <c r="F62" s="21">
        <f>E62*C62</f>
        <v>4745</v>
      </c>
      <c r="G62" s="21"/>
      <c r="H62" s="21">
        <f>E62*0.3</f>
        <v>1423.5</v>
      </c>
      <c r="I62" s="21">
        <f t="shared" si="45"/>
        <v>2372.5</v>
      </c>
      <c r="J62" s="21">
        <f t="shared" si="49"/>
        <v>711.75</v>
      </c>
      <c r="K62" s="21">
        <f t="shared" si="50"/>
        <v>2372.5</v>
      </c>
      <c r="L62" s="21"/>
      <c r="M62" s="21">
        <f t="shared" ref="M62:M63" si="52">F62*0.5</f>
        <v>2372.5</v>
      </c>
      <c r="N62" s="22">
        <f t="shared" si="46"/>
        <v>13997.75</v>
      </c>
      <c r="O62" s="21">
        <f t="shared" si="51"/>
        <v>69988.75</v>
      </c>
      <c r="P62" s="21">
        <v>0</v>
      </c>
      <c r="Q62" s="21"/>
      <c r="R62" s="21">
        <f t="shared" ref="R62:R63" si="53">F62*2.5</f>
        <v>11862.5</v>
      </c>
      <c r="S62" s="66">
        <f t="shared" si="48"/>
        <v>81851.25</v>
      </c>
      <c r="T62" s="24"/>
    </row>
    <row r="63" spans="1:20" s="71" customFormat="1" ht="17.25" customHeight="1" x14ac:dyDescent="0.25">
      <c r="A63" s="16">
        <v>4</v>
      </c>
      <c r="B63" s="72" t="s">
        <v>49</v>
      </c>
      <c r="C63" s="83">
        <v>1</v>
      </c>
      <c r="D63" s="19">
        <v>8</v>
      </c>
      <c r="E63" s="65">
        <v>4745</v>
      </c>
      <c r="F63" s="21">
        <f>E63*C63</f>
        <v>4745</v>
      </c>
      <c r="G63" s="21"/>
      <c r="H63" s="21">
        <f>F63*0.2</f>
        <v>949</v>
      </c>
      <c r="I63" s="21">
        <f t="shared" si="45"/>
        <v>2372.5</v>
      </c>
      <c r="J63" s="21">
        <f t="shared" si="49"/>
        <v>711.75</v>
      </c>
      <c r="K63" s="21">
        <f t="shared" si="50"/>
        <v>2372.5</v>
      </c>
      <c r="L63" s="21"/>
      <c r="M63" s="21">
        <f t="shared" si="52"/>
        <v>2372.5</v>
      </c>
      <c r="N63" s="22">
        <f t="shared" si="46"/>
        <v>13523.25</v>
      </c>
      <c r="O63" s="21">
        <f t="shared" si="51"/>
        <v>67616.25</v>
      </c>
      <c r="P63" s="21">
        <v>0</v>
      </c>
      <c r="Q63" s="21">
        <f t="shared" si="47"/>
        <v>4745</v>
      </c>
      <c r="R63" s="21">
        <f t="shared" si="53"/>
        <v>11862.5</v>
      </c>
      <c r="S63" s="66">
        <f t="shared" si="48"/>
        <v>84223.75</v>
      </c>
      <c r="T63" s="24"/>
    </row>
    <row r="64" spans="1:20" s="71" customFormat="1" ht="17.25" customHeight="1" thickBot="1" x14ac:dyDescent="0.3">
      <c r="A64" s="40"/>
      <c r="B64" s="73"/>
      <c r="C64" s="42">
        <f>SUM(C60:C63)</f>
        <v>4</v>
      </c>
      <c r="D64" s="43"/>
      <c r="E64" s="92"/>
      <c r="F64" s="45"/>
      <c r="G64" s="45"/>
      <c r="H64" s="45"/>
      <c r="I64" s="45"/>
      <c r="J64" s="45"/>
      <c r="K64" s="45"/>
      <c r="L64" s="45"/>
      <c r="M64" s="45"/>
      <c r="N64" s="46"/>
      <c r="O64" s="45"/>
      <c r="P64" s="45"/>
      <c r="Q64" s="45"/>
      <c r="R64" s="45"/>
      <c r="S64" s="74"/>
      <c r="T64" s="24"/>
    </row>
    <row r="65" spans="1:20" s="71" customFormat="1" x14ac:dyDescent="0.25">
      <c r="A65" s="84"/>
      <c r="B65" s="85" t="s">
        <v>50</v>
      </c>
      <c r="C65" s="86">
        <f>C64+C58+C50+C42+C37+C32</f>
        <v>50</v>
      </c>
      <c r="D65" s="87"/>
      <c r="E65" s="57"/>
      <c r="F65" s="57">
        <f t="shared" ref="F65:S65" si="54">SUM(F10:F64)</f>
        <v>221864.5</v>
      </c>
      <c r="G65" s="57">
        <f t="shared" si="54"/>
        <v>0</v>
      </c>
      <c r="H65" s="57">
        <f t="shared" si="54"/>
        <v>8268.5</v>
      </c>
      <c r="I65" s="57">
        <f t="shared" si="54"/>
        <v>110932.25</v>
      </c>
      <c r="J65" s="57">
        <f t="shared" si="54"/>
        <v>2886</v>
      </c>
      <c r="K65" s="57">
        <f t="shared" si="54"/>
        <v>9620</v>
      </c>
      <c r="L65" s="57">
        <f t="shared" si="54"/>
        <v>1734.1500000000003</v>
      </c>
      <c r="M65" s="57">
        <f t="shared" si="54"/>
        <v>330533.75</v>
      </c>
      <c r="N65" s="57">
        <f t="shared" si="54"/>
        <v>685839.15000000014</v>
      </c>
      <c r="O65" s="57">
        <f t="shared" si="54"/>
        <v>3429195.75</v>
      </c>
      <c r="P65" s="57">
        <f t="shared" si="54"/>
        <v>138647.65</v>
      </c>
      <c r="Q65" s="57">
        <f t="shared" si="54"/>
        <v>132109.5</v>
      </c>
      <c r="R65" s="57">
        <f t="shared" si="54"/>
        <v>780047.1</v>
      </c>
      <c r="S65" s="57">
        <f t="shared" si="54"/>
        <v>4480000</v>
      </c>
      <c r="T65" s="70"/>
    </row>
    <row r="66" spans="1:20" s="71" customFormat="1" x14ac:dyDescent="0.25">
      <c r="A66" s="123" t="s">
        <v>51</v>
      </c>
      <c r="B66" s="123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4"/>
      <c r="S66" s="88">
        <f>S65*0.22</f>
        <v>985600</v>
      </c>
    </row>
    <row r="67" spans="1:20" s="71" customFormat="1" x14ac:dyDescent="0.25">
      <c r="A67" s="123" t="s">
        <v>52</v>
      </c>
      <c r="B67" s="123"/>
      <c r="C67" s="123"/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4"/>
      <c r="S67" s="88">
        <f>S65+S66</f>
        <v>5465600</v>
      </c>
    </row>
    <row r="68" spans="1:20" s="71" customFormat="1" ht="48.75" customHeight="1" x14ac:dyDescent="0.25">
      <c r="A68" s="89"/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</row>
    <row r="69" spans="1:20" s="71" customFormat="1" ht="15.75" x14ac:dyDescent="0.25">
      <c r="A69" s="89"/>
      <c r="B69" s="89"/>
      <c r="C69" s="89"/>
      <c r="D69" s="89"/>
      <c r="E69" s="128" t="s">
        <v>53</v>
      </c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90"/>
    </row>
    <row r="71" spans="1:20" x14ac:dyDescent="0.25">
      <c r="C71" s="91"/>
    </row>
  </sheetData>
  <mergeCells count="21">
    <mergeCell ref="A38:D38"/>
    <mergeCell ref="A51:D51"/>
    <mergeCell ref="A66:R66"/>
    <mergeCell ref="A59:D59"/>
    <mergeCell ref="A67:R67"/>
    <mergeCell ref="E69:R69"/>
    <mergeCell ref="A43:D43"/>
    <mergeCell ref="Q2:R2"/>
    <mergeCell ref="A3:S3"/>
    <mergeCell ref="P4:R4"/>
    <mergeCell ref="O5:S5"/>
    <mergeCell ref="A7:A8"/>
    <mergeCell ref="B7:B8"/>
    <mergeCell ref="C7:C8"/>
    <mergeCell ref="D7:D8"/>
    <mergeCell ref="E7:N7"/>
    <mergeCell ref="P7:Q7"/>
    <mergeCell ref="R7:R8"/>
    <mergeCell ref="S7:S8"/>
    <mergeCell ref="A9:D9"/>
    <mergeCell ref="A33:D33"/>
  </mergeCells>
  <pageMargins left="0.98" right="0.70866141732283472" top="0.28999999999999998" bottom="0.25" header="0.31496062992125984" footer="0.31496062992125984"/>
  <pageSetup paperSize="9" scale="4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4" workbookViewId="0">
      <selection activeCell="A34"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ШР ЦКП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2023-05-24T08:09:10Z</cp:lastPrinted>
  <dcterms:created xsi:type="dcterms:W3CDTF">2023-05-22T07:43:20Z</dcterms:created>
  <dcterms:modified xsi:type="dcterms:W3CDTF">2023-05-24T08:10:02Z</dcterms:modified>
</cp:coreProperties>
</file>