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ОЇ ДОКУМЕНТИ\СЕССИИ\РІШЕННЯ СЕСІЙ VІІІ СКЛИКАННЯ\31 сесія __04.08.23\НА ДРУК\"/>
    </mc:Choice>
  </mc:AlternateContent>
  <bookViews>
    <workbookView xWindow="0" yWindow="0" windowWidth="20490" windowHeight="7035"/>
  </bookViews>
  <sheets>
    <sheet name="ШР ЦКП" sheetId="1" r:id="rId1"/>
  </sheets>
  <calcPr calcId="152511"/>
</workbook>
</file>

<file path=xl/calcChain.xml><?xml version="1.0" encoding="utf-8"?>
<calcChain xmlns="http://schemas.openxmlformats.org/spreadsheetml/2006/main">
  <c r="R11" i="1" l="1"/>
  <c r="R63" i="1"/>
  <c r="R66" i="1"/>
  <c r="R67" i="1"/>
  <c r="R68" i="1"/>
  <c r="R69" i="1"/>
  <c r="R70" i="1"/>
  <c r="R65" i="1"/>
  <c r="R57" i="1"/>
  <c r="R58" i="1"/>
  <c r="R59" i="1"/>
  <c r="R60" i="1"/>
  <c r="R56" i="1"/>
  <c r="R51" i="1"/>
  <c r="R50" i="1"/>
  <c r="R46" i="1"/>
  <c r="R45" i="1"/>
  <c r="R39" i="1"/>
  <c r="R40" i="1"/>
  <c r="R38" i="1"/>
  <c r="R33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4" i="1"/>
  <c r="R19" i="1"/>
  <c r="R37" i="1"/>
  <c r="R17" i="1"/>
  <c r="R15" i="1"/>
  <c r="R16" i="1"/>
  <c r="R13" i="1"/>
  <c r="R12" i="1"/>
  <c r="R54" i="1"/>
  <c r="R43" i="1"/>
  <c r="M33" i="1"/>
  <c r="M30" i="1"/>
  <c r="R18" i="1"/>
  <c r="M43" i="1"/>
  <c r="M49" i="1"/>
  <c r="M54" i="1"/>
  <c r="M63" i="1"/>
  <c r="M17" i="1"/>
  <c r="M18" i="1"/>
  <c r="F56" i="1" l="1"/>
  <c r="P23" i="1"/>
  <c r="F23" i="1"/>
  <c r="Q23" i="1" s="1"/>
  <c r="I23" i="1" l="1"/>
  <c r="M23" i="1"/>
  <c r="N23" i="1" s="1"/>
  <c r="O23" i="1" s="1"/>
  <c r="S23" i="1" s="1"/>
  <c r="P65" i="1"/>
  <c r="F65" i="1"/>
  <c r="I65" i="1" s="1"/>
  <c r="F33" i="1"/>
  <c r="I33" i="1" s="1"/>
  <c r="N33" i="1" s="1"/>
  <c r="O33" i="1" s="1"/>
  <c r="F39" i="1"/>
  <c r="I39" i="1" s="1"/>
  <c r="F21" i="1"/>
  <c r="F70" i="1"/>
  <c r="G70" i="1" s="1"/>
  <c r="C41" i="1"/>
  <c r="F40" i="1"/>
  <c r="G40" i="1" s="1"/>
  <c r="P38" i="1"/>
  <c r="F38" i="1"/>
  <c r="F34" i="1"/>
  <c r="I34" i="1" s="1"/>
  <c r="C35" i="1"/>
  <c r="Q33" i="1" l="1"/>
  <c r="S33" i="1" s="1"/>
  <c r="M65" i="1"/>
  <c r="N65" i="1" s="1"/>
  <c r="O65" i="1" s="1"/>
  <c r="M39" i="1"/>
  <c r="L39" i="1"/>
  <c r="Q39" i="1"/>
  <c r="K21" i="1"/>
  <c r="Q21" i="1"/>
  <c r="J21" i="1"/>
  <c r="I21" i="1"/>
  <c r="H21" i="1"/>
  <c r="M21" i="1"/>
  <c r="I70" i="1"/>
  <c r="M70" i="1" s="1"/>
  <c r="N70" i="1" s="1"/>
  <c r="O70" i="1" s="1"/>
  <c r="I40" i="1"/>
  <c r="M40" i="1" s="1"/>
  <c r="N40" i="1" s="1"/>
  <c r="O40" i="1" s="1"/>
  <c r="Q38" i="1"/>
  <c r="I38" i="1"/>
  <c r="G34" i="1"/>
  <c r="M34" i="1" s="1"/>
  <c r="F64" i="1"/>
  <c r="R64" i="1" s="1"/>
  <c r="F55" i="1"/>
  <c r="R55" i="1" s="1"/>
  <c r="F44" i="1"/>
  <c r="M44" i="1" s="1"/>
  <c r="C71" i="1"/>
  <c r="F69" i="1"/>
  <c r="P68" i="1"/>
  <c r="F68" i="1"/>
  <c r="I68" i="1" s="1"/>
  <c r="P67" i="1"/>
  <c r="F67" i="1"/>
  <c r="I67" i="1" s="1"/>
  <c r="P66" i="1"/>
  <c r="F66" i="1"/>
  <c r="I66" i="1" s="1"/>
  <c r="P63" i="1"/>
  <c r="F63" i="1"/>
  <c r="I63" i="1" s="1"/>
  <c r="C61" i="1"/>
  <c r="F60" i="1"/>
  <c r="I60" i="1" s="1"/>
  <c r="P59" i="1"/>
  <c r="F59" i="1"/>
  <c r="I59" i="1" s="1"/>
  <c r="P58" i="1"/>
  <c r="F58" i="1"/>
  <c r="I58" i="1" s="1"/>
  <c r="P57" i="1"/>
  <c r="F57" i="1"/>
  <c r="I57" i="1" s="1"/>
  <c r="P56" i="1"/>
  <c r="I56" i="1"/>
  <c r="M56" i="1" s="1"/>
  <c r="P54" i="1"/>
  <c r="F54" i="1"/>
  <c r="I54" i="1" s="1"/>
  <c r="C52" i="1"/>
  <c r="F51" i="1"/>
  <c r="I51" i="1" s="1"/>
  <c r="M51" i="1" s="1"/>
  <c r="A51" i="1"/>
  <c r="P50" i="1"/>
  <c r="F50" i="1"/>
  <c r="I50" i="1" s="1"/>
  <c r="P49" i="1"/>
  <c r="F49" i="1"/>
  <c r="R49" i="1" s="1"/>
  <c r="C47" i="1"/>
  <c r="F46" i="1"/>
  <c r="P45" i="1"/>
  <c r="F45" i="1"/>
  <c r="P43" i="1"/>
  <c r="F43" i="1"/>
  <c r="F32" i="1"/>
  <c r="I32" i="1" s="1"/>
  <c r="P31" i="1"/>
  <c r="F31" i="1"/>
  <c r="I31" i="1" s="1"/>
  <c r="M31" i="1" s="1"/>
  <c r="F30" i="1"/>
  <c r="F37" i="1"/>
  <c r="Q37" i="1" s="1"/>
  <c r="P29" i="1"/>
  <c r="F29" i="1"/>
  <c r="P28" i="1"/>
  <c r="F28" i="1"/>
  <c r="Q28" i="1" s="1"/>
  <c r="F27" i="1"/>
  <c r="P26" i="1"/>
  <c r="F26" i="1"/>
  <c r="I26" i="1" s="1"/>
  <c r="P25" i="1"/>
  <c r="F25" i="1"/>
  <c r="I25" i="1" s="1"/>
  <c r="P24" i="1"/>
  <c r="F24" i="1"/>
  <c r="P22" i="1"/>
  <c r="F22" i="1"/>
  <c r="P20" i="1"/>
  <c r="F20" i="1"/>
  <c r="I20" i="1" s="1"/>
  <c r="F19" i="1"/>
  <c r="Q19" i="1" s="1"/>
  <c r="F18" i="1"/>
  <c r="Q18" i="1" s="1"/>
  <c r="P17" i="1"/>
  <c r="F17" i="1"/>
  <c r="F16" i="1"/>
  <c r="Q16" i="1" s="1"/>
  <c r="F15" i="1"/>
  <c r="Q15" i="1" s="1"/>
  <c r="F14" i="1"/>
  <c r="F13" i="1"/>
  <c r="F12" i="1"/>
  <c r="I12" i="1" s="1"/>
  <c r="P11" i="1"/>
  <c r="F11" i="1"/>
  <c r="S65" i="1" l="1"/>
  <c r="Q13" i="1"/>
  <c r="Q14" i="1"/>
  <c r="R14" i="1"/>
  <c r="I11" i="1"/>
  <c r="N39" i="1"/>
  <c r="O39" i="1" s="1"/>
  <c r="S39" i="1" s="1"/>
  <c r="C72" i="1"/>
  <c r="N21" i="1"/>
  <c r="O21" i="1" s="1"/>
  <c r="S21" i="1" s="1"/>
  <c r="S40" i="1"/>
  <c r="S70" i="1"/>
  <c r="H24" i="1"/>
  <c r="I27" i="1"/>
  <c r="M27" i="1" s="1"/>
  <c r="N27" i="1" s="1"/>
  <c r="O27" i="1" s="1"/>
  <c r="Q26" i="1"/>
  <c r="Q43" i="1"/>
  <c r="Q45" i="1"/>
  <c r="Q27" i="1"/>
  <c r="I28" i="1"/>
  <c r="M28" i="1" s="1"/>
  <c r="I45" i="1"/>
  <c r="M45" i="1" s="1"/>
  <c r="I49" i="1"/>
  <c r="N34" i="1"/>
  <c r="O34" i="1" s="1"/>
  <c r="S34" i="1" s="1"/>
  <c r="P72" i="1"/>
  <c r="I24" i="1"/>
  <c r="M24" i="1" s="1"/>
  <c r="I30" i="1"/>
  <c r="H49" i="1"/>
  <c r="J55" i="1"/>
  <c r="M38" i="1"/>
  <c r="N38" i="1" s="1"/>
  <c r="O38" i="1" s="1"/>
  <c r="S38" i="1" s="1"/>
  <c r="Q49" i="1"/>
  <c r="Q51" i="1"/>
  <c r="Q24" i="1"/>
  <c r="Q31" i="1"/>
  <c r="I29" i="1"/>
  <c r="M29" i="1" s="1"/>
  <c r="N29" i="1" s="1"/>
  <c r="O29" i="1" s="1"/>
  <c r="S29" i="1" s="1"/>
  <c r="L51" i="1"/>
  <c r="I55" i="1"/>
  <c r="G72" i="1"/>
  <c r="I37" i="1"/>
  <c r="F72" i="1"/>
  <c r="M26" i="1"/>
  <c r="N26" i="1" s="1"/>
  <c r="O26" i="1" s="1"/>
  <c r="N51" i="1"/>
  <c r="O51" i="1" s="1"/>
  <c r="Q22" i="1"/>
  <c r="K44" i="1"/>
  <c r="R44" i="1"/>
  <c r="K64" i="1"/>
  <c r="M12" i="1"/>
  <c r="N12" i="1" s="1"/>
  <c r="O12" i="1" s="1"/>
  <c r="M13" i="1"/>
  <c r="M14" i="1"/>
  <c r="M15" i="1"/>
  <c r="M16" i="1"/>
  <c r="I17" i="1"/>
  <c r="M20" i="1"/>
  <c r="N20" i="1" s="1"/>
  <c r="O20" i="1" s="1"/>
  <c r="I22" i="1"/>
  <c r="M22" i="1" s="1"/>
  <c r="M25" i="1"/>
  <c r="N25" i="1" s="1"/>
  <c r="O25" i="1" s="1"/>
  <c r="Q25" i="1"/>
  <c r="M32" i="1"/>
  <c r="I43" i="1"/>
  <c r="L46" i="1"/>
  <c r="Q46" i="1"/>
  <c r="M50" i="1"/>
  <c r="N50" i="1" s="1"/>
  <c r="O50" i="1" s="1"/>
  <c r="Q50" i="1"/>
  <c r="N54" i="1"/>
  <c r="O54" i="1" s="1"/>
  <c r="N56" i="1"/>
  <c r="O56" i="1" s="1"/>
  <c r="S56" i="1" s="1"/>
  <c r="M60" i="1"/>
  <c r="N63" i="1"/>
  <c r="O63" i="1" s="1"/>
  <c r="M66" i="1"/>
  <c r="N66" i="1" s="1"/>
  <c r="O66" i="1" s="1"/>
  <c r="M67" i="1"/>
  <c r="N67" i="1" s="1"/>
  <c r="O67" i="1" s="1"/>
  <c r="M68" i="1"/>
  <c r="N68" i="1" s="1"/>
  <c r="O68" i="1" s="1"/>
  <c r="L69" i="1"/>
  <c r="J44" i="1"/>
  <c r="H55" i="1"/>
  <c r="M55" i="1"/>
  <c r="J64" i="1"/>
  <c r="M11" i="1"/>
  <c r="Q11" i="1"/>
  <c r="I13" i="1"/>
  <c r="I14" i="1"/>
  <c r="I15" i="1"/>
  <c r="I16" i="1"/>
  <c r="H17" i="1"/>
  <c r="I18" i="1"/>
  <c r="I19" i="1"/>
  <c r="M19" i="1" s="1"/>
  <c r="N19" i="1" s="1"/>
  <c r="O19" i="1" s="1"/>
  <c r="H22" i="1"/>
  <c r="M37" i="1"/>
  <c r="N37" i="1" s="1"/>
  <c r="O37" i="1" s="1"/>
  <c r="N30" i="1"/>
  <c r="O30" i="1" s="1"/>
  <c r="S30" i="1" s="1"/>
  <c r="N31" i="1"/>
  <c r="O31" i="1" s="1"/>
  <c r="L32" i="1"/>
  <c r="Q32" i="1"/>
  <c r="H43" i="1"/>
  <c r="N45" i="1"/>
  <c r="O45" i="1" s="1"/>
  <c r="I46" i="1"/>
  <c r="M46" i="1" s="1"/>
  <c r="M57" i="1"/>
  <c r="N57" i="1" s="1"/>
  <c r="O57" i="1" s="1"/>
  <c r="M58" i="1"/>
  <c r="N58" i="1" s="1"/>
  <c r="O58" i="1" s="1"/>
  <c r="M59" i="1"/>
  <c r="N59" i="1" s="1"/>
  <c r="O59" i="1" s="1"/>
  <c r="L60" i="1"/>
  <c r="I69" i="1"/>
  <c r="M69" i="1" s="1"/>
  <c r="I44" i="1"/>
  <c r="K55" i="1"/>
  <c r="I64" i="1"/>
  <c r="H44" i="1"/>
  <c r="H64" i="1"/>
  <c r="M64" i="1"/>
  <c r="N49" i="1" l="1"/>
  <c r="O49" i="1" s="1"/>
  <c r="S49" i="1" s="1"/>
  <c r="S31" i="1"/>
  <c r="S45" i="1"/>
  <c r="N24" i="1"/>
  <c r="O24" i="1" s="1"/>
  <c r="S24" i="1" s="1"/>
  <c r="S27" i="1"/>
  <c r="S26" i="1"/>
  <c r="S58" i="1"/>
  <c r="N43" i="1"/>
  <c r="O43" i="1" s="1"/>
  <c r="S43" i="1" s="1"/>
  <c r="N17" i="1"/>
  <c r="O17" i="1" s="1"/>
  <c r="S17" i="1" s="1"/>
  <c r="N13" i="1"/>
  <c r="O13" i="1" s="1"/>
  <c r="S13" i="1" s="1"/>
  <c r="N60" i="1"/>
  <c r="O60" i="1" s="1"/>
  <c r="S60" i="1" s="1"/>
  <c r="S20" i="1"/>
  <c r="S37" i="1"/>
  <c r="N28" i="1"/>
  <c r="O28" i="1" s="1"/>
  <c r="S28" i="1" s="1"/>
  <c r="N14" i="1"/>
  <c r="O14" i="1" s="1"/>
  <c r="S14" i="1" s="1"/>
  <c r="S50" i="1"/>
  <c r="S19" i="1"/>
  <c r="N64" i="1"/>
  <c r="O64" i="1" s="1"/>
  <c r="S64" i="1" s="1"/>
  <c r="S68" i="1"/>
  <c r="S66" i="1"/>
  <c r="N16" i="1"/>
  <c r="O16" i="1" s="1"/>
  <c r="S16" i="1" s="1"/>
  <c r="N44" i="1"/>
  <c r="O44" i="1" s="1"/>
  <c r="S44" i="1" s="1"/>
  <c r="N15" i="1"/>
  <c r="O15" i="1" s="1"/>
  <c r="S15" i="1" s="1"/>
  <c r="J72" i="1"/>
  <c r="S54" i="1"/>
  <c r="N22" i="1"/>
  <c r="O22" i="1" s="1"/>
  <c r="S22" i="1" s="1"/>
  <c r="S59" i="1"/>
  <c r="S67" i="1"/>
  <c r="S63" i="1"/>
  <c r="S12" i="1"/>
  <c r="S51" i="1"/>
  <c r="L72" i="1"/>
  <c r="S25" i="1"/>
  <c r="N32" i="1"/>
  <c r="O32" i="1" s="1"/>
  <c r="S32" i="1" s="1"/>
  <c r="N69" i="1"/>
  <c r="O69" i="1" s="1"/>
  <c r="S69" i="1" s="1"/>
  <c r="I72" i="1"/>
  <c r="N55" i="1"/>
  <c r="O55" i="1" s="1"/>
  <c r="S55" i="1" s="1"/>
  <c r="N11" i="1"/>
  <c r="K72" i="1"/>
  <c r="Q72" i="1"/>
  <c r="M72" i="1"/>
  <c r="R72" i="1"/>
  <c r="H72" i="1"/>
  <c r="S57" i="1"/>
  <c r="N46" i="1"/>
  <c r="O46" i="1" s="1"/>
  <c r="S46" i="1" s="1"/>
  <c r="O11" i="1" l="1"/>
  <c r="N18" i="1"/>
  <c r="O18" i="1" s="1"/>
  <c r="S18" i="1" s="1"/>
  <c r="N72" i="1" l="1"/>
  <c r="O72" i="1"/>
  <c r="S11" i="1"/>
  <c r="S72" i="1" l="1"/>
  <c r="S73" i="1" l="1"/>
  <c r="S74" i="1" s="1"/>
</calcChain>
</file>

<file path=xl/sharedStrings.xml><?xml version="1.0" encoding="utf-8"?>
<sst xmlns="http://schemas.openxmlformats.org/spreadsheetml/2006/main" count="86" uniqueCount="63">
  <si>
    <t>ШТАТНИЙ РОЗПИС</t>
  </si>
  <si>
    <t xml:space="preserve">№ </t>
  </si>
  <si>
    <t>Назва структурного підрозділу  та посад</t>
  </si>
  <si>
    <t>Кількість штатних  одиниць</t>
  </si>
  <si>
    <t>Тарифний    розряд</t>
  </si>
  <si>
    <t>Матеріальна допомога</t>
  </si>
  <si>
    <t xml:space="preserve">Премії </t>
  </si>
  <si>
    <t>посадовий оклад</t>
  </si>
  <si>
    <t>посадовий оклад з урахуванням штатних одиниць</t>
  </si>
  <si>
    <t>надбавка за роботу в нічний час 35%</t>
  </si>
  <si>
    <t>надбавка за скл-ть та напруж-ть, високі досягнення у праці 50%</t>
  </si>
  <si>
    <t>Доплата за книжковий фонд 15%</t>
  </si>
  <si>
    <t>Доплата бібліотекарю 50%</t>
  </si>
  <si>
    <t>Доплата за викори-стання дез. засобів 10%</t>
  </si>
  <si>
    <t>Премія щомісячна</t>
  </si>
  <si>
    <t>ФОП за місяць</t>
  </si>
  <si>
    <t>Соціально- побутова</t>
  </si>
  <si>
    <t>На оздоровлення</t>
  </si>
  <si>
    <t>ЦКП Авангард</t>
  </si>
  <si>
    <t>Директор</t>
  </si>
  <si>
    <t>Головний бухгалтер</t>
  </si>
  <si>
    <t>Бухгалтер</t>
  </si>
  <si>
    <t>Юрисконсульт</t>
  </si>
  <si>
    <t>Фахівець з публічних закупівель</t>
  </si>
  <si>
    <t>Завідувач майстерні (художньої)</t>
  </si>
  <si>
    <t>Завідуючий господарством</t>
  </si>
  <si>
    <t>Інженер з охорони праці</t>
  </si>
  <si>
    <t>Звукооператор</t>
  </si>
  <si>
    <t xml:space="preserve">Художник </t>
  </si>
  <si>
    <t>Керівник студії</t>
  </si>
  <si>
    <t>Керівник ансамблю духових інструментів</t>
  </si>
  <si>
    <t>Технік-оператор</t>
  </si>
  <si>
    <t>Акомпаніатор</t>
  </si>
  <si>
    <t>Костюмер</t>
  </si>
  <si>
    <t>Адміністратор</t>
  </si>
  <si>
    <t>Діловод</t>
  </si>
  <si>
    <t>Фотокореспондент</t>
  </si>
  <si>
    <t>Прибиральник службових приміщень</t>
  </si>
  <si>
    <t>ЦКП Хлібодарське</t>
  </si>
  <si>
    <t>Завідувач філії</t>
  </si>
  <si>
    <t>ЦКП Радісне</t>
  </si>
  <si>
    <t>ЦКП Прилиманське</t>
  </si>
  <si>
    <t>Звукорежисер</t>
  </si>
  <si>
    <t>Відеооператор</t>
  </si>
  <si>
    <t>ЦКП Нова Долина</t>
  </si>
  <si>
    <t>Бібліотекар</t>
  </si>
  <si>
    <t>Всього</t>
  </si>
  <si>
    <t xml:space="preserve">Нарахування 22%  на ФОП </t>
  </si>
  <si>
    <t xml:space="preserve">Всього </t>
  </si>
  <si>
    <t>Секретар селищної ради                                             Валентина ЩУР</t>
  </si>
  <si>
    <t>Художник-постановник</t>
  </si>
  <si>
    <t>Заступник директора з культурно-масової роботи</t>
  </si>
  <si>
    <t>серпень-грудень 2023р.</t>
  </si>
  <si>
    <t>Фонд оплати праці за 5 місяців</t>
  </si>
  <si>
    <t xml:space="preserve">надбавка за вислугу років </t>
  </si>
  <si>
    <t xml:space="preserve">Мін. з/п з 01.01.2023р. -  6700,00   (1 тарифний розряд - 2893,00 грн.)  </t>
  </si>
  <si>
    <t>Сторож</t>
  </si>
  <si>
    <t>ЦКП Авангард Сьоме небо</t>
  </si>
  <si>
    <t>Всього ФОП на серпень-грудень 2023 року</t>
  </si>
  <si>
    <t>Підсобний робітник</t>
  </si>
  <si>
    <t xml:space="preserve">Додаток № 2 до рішення Авангардівської селищної ради </t>
  </si>
  <si>
    <t xml:space="preserve"> "Центр культурних послуг" Авангардівської селищної ради на серпень-грудень 2023 року </t>
  </si>
  <si>
    <t xml:space="preserve">від  04.08.2023 р. № 2096-VIIІ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</si>
</sst>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36">
    <xf numFmtId="0" fontId="0" fillId="0" borderId="0" xfId="0"/>
    <xf numFmtId="4" fontId="1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4" fontId="3" fillId="0" borderId="0" xfId="0" applyNumberFormat="1" applyFont="1" applyFill="1"/>
    <xf numFmtId="4" fontId="5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left" wrapText="1"/>
    </xf>
    <xf numFmtId="164" fontId="2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0" fillId="0" borderId="21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/>
    <xf numFmtId="1" fontId="0" fillId="0" borderId="0" xfId="0" applyNumberFormat="1" applyFill="1"/>
    <xf numFmtId="3" fontId="2" fillId="0" borderId="2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left"/>
    </xf>
    <xf numFmtId="164" fontId="2" fillId="0" borderId="26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left"/>
    </xf>
    <xf numFmtId="4" fontId="2" fillId="0" borderId="21" xfId="0" applyNumberFormat="1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left"/>
    </xf>
    <xf numFmtId="164" fontId="2" fillId="0" borderId="15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/>
    <xf numFmtId="4" fontId="2" fillId="0" borderId="15" xfId="0" applyNumberFormat="1" applyFont="1" applyFill="1" applyBorder="1" applyAlignment="1">
      <alignment horizontal="left" wrapText="1"/>
    </xf>
    <xf numFmtId="3" fontId="2" fillId="0" borderId="31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left"/>
    </xf>
    <xf numFmtId="164" fontId="3" fillId="0" borderId="32" xfId="0" applyNumberFormat="1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4" fontId="3" fillId="0" borderId="36" xfId="0" applyNumberFormat="1" applyFont="1" applyFill="1" applyBorder="1" applyAlignment="1"/>
    <xf numFmtId="3" fontId="1" fillId="0" borderId="6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4" fontId="10" fillId="0" borderId="7" xfId="0" applyNumberFormat="1" applyFont="1" applyFill="1" applyBorder="1" applyAlignment="1">
      <alignment horizontal="center"/>
    </xf>
    <xf numFmtId="4" fontId="3" fillId="0" borderId="38" xfId="0" applyNumberFormat="1" applyFont="1" applyFill="1" applyBorder="1" applyAlignment="1"/>
    <xf numFmtId="164" fontId="2" fillId="0" borderId="28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 horizontal="center"/>
    </xf>
    <xf numFmtId="4" fontId="3" fillId="0" borderId="39" xfId="0" applyNumberFormat="1" applyFont="1" applyFill="1" applyBorder="1" applyAlignment="1"/>
    <xf numFmtId="164" fontId="3" fillId="0" borderId="15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left" vertical="top" wrapText="1"/>
    </xf>
    <xf numFmtId="1" fontId="0" fillId="0" borderId="0" xfId="0" applyNumberFormat="1" applyFill="1" applyBorder="1"/>
    <xf numFmtId="0" fontId="0" fillId="0" borderId="0" xfId="0" applyFill="1" applyBorder="1"/>
    <xf numFmtId="4" fontId="2" fillId="0" borderId="21" xfId="0" applyNumberFormat="1" applyFont="1" applyFill="1" applyBorder="1" applyAlignment="1">
      <alignment horizontal="left" vertical="top" wrapText="1"/>
    </xf>
    <xf numFmtId="4" fontId="2" fillId="0" borderId="32" xfId="0" applyNumberFormat="1" applyFont="1" applyFill="1" applyBorder="1" applyAlignment="1">
      <alignment horizontal="left" vertical="top" wrapText="1"/>
    </xf>
    <xf numFmtId="164" fontId="2" fillId="0" borderId="23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/>
    <xf numFmtId="4" fontId="2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left"/>
    </xf>
    <xf numFmtId="16" fontId="0" fillId="0" borderId="0" xfId="0" applyNumberFormat="1" applyFill="1"/>
    <xf numFmtId="1" fontId="1" fillId="0" borderId="34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6" fillId="0" borderId="3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left" wrapText="1" shrinkToFi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left" vertical="center" wrapText="1"/>
    </xf>
    <xf numFmtId="4" fontId="1" fillId="0" borderId="40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/>
    </xf>
    <xf numFmtId="4" fontId="3" fillId="0" borderId="9" xfId="0" applyNumberFormat="1" applyFont="1" applyFill="1" applyBorder="1" applyAlignment="1"/>
    <xf numFmtId="4" fontId="0" fillId="0" borderId="0" xfId="0" applyNumberFormat="1" applyFill="1" applyBorder="1"/>
    <xf numFmtId="4" fontId="10" fillId="0" borderId="12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/>
    <xf numFmtId="3" fontId="2" fillId="0" borderId="43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/>
    <xf numFmtId="4" fontId="10" fillId="0" borderId="0" xfId="0" applyNumberFormat="1" applyFont="1" applyFill="1"/>
    <xf numFmtId="164" fontId="2" fillId="0" borderId="32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4" fontId="3" fillId="0" borderId="17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/>
    </xf>
    <xf numFmtId="0" fontId="1" fillId="0" borderId="21" xfId="0" applyFont="1" applyFill="1" applyBorder="1" applyAlignment="1"/>
    <xf numFmtId="3" fontId="3" fillId="0" borderId="17" xfId="0" applyNumberFormat="1" applyFont="1" applyFill="1" applyBorder="1" applyAlignment="1">
      <alignment horizontal="center"/>
    </xf>
    <xf numFmtId="0" fontId="9" fillId="0" borderId="5" xfId="0" applyFont="1" applyFill="1" applyBorder="1" applyAlignment="1"/>
    <xf numFmtId="0" fontId="9" fillId="0" borderId="18" xfId="0" applyFont="1" applyFill="1" applyBorder="1" applyAlignment="1"/>
    <xf numFmtId="3" fontId="3" fillId="0" borderId="1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tabSelected="1" topLeftCell="A58" zoomScale="90" zoomScaleNormal="90" workbookViewId="0">
      <selection activeCell="L3" sqref="L3"/>
    </sheetView>
  </sheetViews>
  <sheetFormatPr defaultColWidth="9.140625" defaultRowHeight="15" x14ac:dyDescent="0.25"/>
  <cols>
    <col min="1" max="1" width="5.42578125" style="3" customWidth="1"/>
    <col min="2" max="2" width="36.7109375" style="3" customWidth="1"/>
    <col min="3" max="3" width="9" style="3" customWidth="1"/>
    <col min="4" max="4" width="6.28515625" style="3" customWidth="1"/>
    <col min="5" max="5" width="9.5703125" style="3" customWidth="1"/>
    <col min="6" max="6" width="12.7109375" style="3" bestFit="1" customWidth="1"/>
    <col min="7" max="7" width="12.7109375" style="3" customWidth="1"/>
    <col min="8" max="8" width="8.85546875" style="3" customWidth="1"/>
    <col min="9" max="9" width="14" style="3" customWidth="1"/>
    <col min="10" max="10" width="9.7109375" style="3" customWidth="1"/>
    <col min="11" max="11" width="11.42578125" style="3" customWidth="1"/>
    <col min="12" max="12" width="9.7109375" style="3" customWidth="1"/>
    <col min="13" max="13" width="11.5703125" style="3" customWidth="1"/>
    <col min="14" max="14" width="11.7109375" style="3" customWidth="1"/>
    <col min="15" max="15" width="13.85546875" style="3" customWidth="1"/>
    <col min="16" max="16" width="11.42578125" style="3" customWidth="1"/>
    <col min="17" max="17" width="12.42578125" style="3" customWidth="1"/>
    <col min="18" max="18" width="15.7109375" style="3" customWidth="1"/>
    <col min="19" max="19" width="12.85546875" style="3" customWidth="1"/>
    <col min="20" max="20" width="12.28515625" style="3" customWidth="1"/>
    <col min="21" max="21" width="10.42578125" style="3" bestFit="1" customWidth="1"/>
    <col min="22" max="16384" width="9.140625" style="3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60</v>
      </c>
      <c r="P1" s="10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62</v>
      </c>
      <c r="P2" s="101"/>
    </row>
    <row r="3" spans="1:21" x14ac:dyDescent="0.25">
      <c r="A3" s="1"/>
      <c r="B3" s="1"/>
      <c r="C3" s="1"/>
      <c r="D3" s="1"/>
      <c r="E3" s="1"/>
      <c r="F3" s="1"/>
      <c r="G3" s="1"/>
      <c r="H3" s="1"/>
      <c r="I3" s="4" t="s">
        <v>0</v>
      </c>
      <c r="J3" s="4"/>
      <c r="K3" s="4"/>
      <c r="L3" s="4"/>
      <c r="M3" s="1"/>
      <c r="N3" s="1"/>
      <c r="O3" s="102"/>
      <c r="P3" s="102"/>
      <c r="Q3" s="108"/>
      <c r="R3" s="108"/>
      <c r="S3" s="5"/>
    </row>
    <row r="4" spans="1:21" x14ac:dyDescent="0.25">
      <c r="A4" s="109" t="s">
        <v>61</v>
      </c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1"/>
    </row>
    <row r="5" spans="1:21" x14ac:dyDescent="0.25">
      <c r="A5" s="6"/>
      <c r="B5" s="6"/>
      <c r="C5" s="76"/>
      <c r="D5" s="76"/>
      <c r="E5" s="76"/>
      <c r="G5" s="112" t="s">
        <v>55</v>
      </c>
      <c r="H5" s="112"/>
      <c r="I5" s="112"/>
      <c r="J5" s="112"/>
      <c r="K5" s="112"/>
      <c r="L5" s="112"/>
      <c r="M5" s="76"/>
      <c r="N5" s="76"/>
      <c r="O5" s="76"/>
      <c r="P5" s="112"/>
      <c r="Q5" s="112"/>
      <c r="R5" s="112"/>
      <c r="S5" s="76"/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13"/>
      <c r="P6" s="113"/>
      <c r="Q6" s="113"/>
      <c r="R6" s="113"/>
      <c r="S6" s="113"/>
    </row>
    <row r="7" spans="1:21" ht="15.75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1" x14ac:dyDescent="0.25">
      <c r="A8" s="114" t="s">
        <v>1</v>
      </c>
      <c r="B8" s="116" t="s">
        <v>2</v>
      </c>
      <c r="C8" s="118" t="s">
        <v>3</v>
      </c>
      <c r="D8" s="120" t="s">
        <v>4</v>
      </c>
      <c r="E8" s="122" t="s">
        <v>52</v>
      </c>
      <c r="F8" s="122"/>
      <c r="G8" s="122"/>
      <c r="H8" s="122"/>
      <c r="I8" s="122"/>
      <c r="J8" s="122"/>
      <c r="K8" s="122"/>
      <c r="L8" s="122"/>
      <c r="M8" s="122"/>
      <c r="N8" s="123"/>
      <c r="O8" s="7"/>
      <c r="P8" s="124" t="s">
        <v>5</v>
      </c>
      <c r="Q8" s="123"/>
      <c r="R8" s="116" t="s">
        <v>6</v>
      </c>
      <c r="S8" s="126" t="s">
        <v>58</v>
      </c>
    </row>
    <row r="9" spans="1:21" ht="66" customHeight="1" thickBot="1" x14ac:dyDescent="0.3">
      <c r="A9" s="115"/>
      <c r="B9" s="117"/>
      <c r="C9" s="119"/>
      <c r="D9" s="121"/>
      <c r="E9" s="8" t="s">
        <v>7</v>
      </c>
      <c r="F9" s="8" t="s">
        <v>8</v>
      </c>
      <c r="G9" s="9" t="s">
        <v>9</v>
      </c>
      <c r="H9" s="9" t="s">
        <v>54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10" t="s">
        <v>15</v>
      </c>
      <c r="O9" s="9" t="s">
        <v>53</v>
      </c>
      <c r="P9" s="9" t="s">
        <v>16</v>
      </c>
      <c r="Q9" s="9" t="s">
        <v>17</v>
      </c>
      <c r="R9" s="125"/>
      <c r="S9" s="127"/>
    </row>
    <row r="10" spans="1:21" ht="14.25" customHeight="1" x14ac:dyDescent="0.25">
      <c r="A10" s="105" t="s">
        <v>18</v>
      </c>
      <c r="B10" s="106"/>
      <c r="C10" s="106"/>
      <c r="D10" s="107"/>
      <c r="E10" s="11"/>
      <c r="F10" s="11"/>
      <c r="G10" s="77"/>
      <c r="H10" s="77"/>
      <c r="I10" s="77"/>
      <c r="J10" s="77"/>
      <c r="K10" s="77"/>
      <c r="L10" s="77"/>
      <c r="M10" s="77"/>
      <c r="N10" s="12"/>
      <c r="O10" s="77"/>
      <c r="P10" s="77"/>
      <c r="Q10" s="77"/>
      <c r="R10" s="79"/>
      <c r="S10" s="80"/>
    </row>
    <row r="11" spans="1:21" x14ac:dyDescent="0.25">
      <c r="A11" s="13">
        <v>1</v>
      </c>
      <c r="B11" s="14" t="s">
        <v>19</v>
      </c>
      <c r="C11" s="15">
        <v>1</v>
      </c>
      <c r="D11" s="16">
        <v>13</v>
      </c>
      <c r="E11" s="17">
        <v>6567</v>
      </c>
      <c r="F11" s="18">
        <f>E11*C11</f>
        <v>6567</v>
      </c>
      <c r="G11" s="18"/>
      <c r="H11" s="18"/>
      <c r="I11" s="18">
        <f>F11*0.5</f>
        <v>3283.5</v>
      </c>
      <c r="J11" s="18"/>
      <c r="K11" s="18"/>
      <c r="L11" s="18"/>
      <c r="M11" s="18">
        <f>F11*2</f>
        <v>13134</v>
      </c>
      <c r="N11" s="19">
        <f>SUM(F11:M11)</f>
        <v>22984.5</v>
      </c>
      <c r="O11" s="18">
        <f>N11*5</f>
        <v>114922.5</v>
      </c>
      <c r="P11" s="18">
        <f>E11*C11</f>
        <v>6567</v>
      </c>
      <c r="Q11" s="18">
        <f>F11</f>
        <v>6567</v>
      </c>
      <c r="R11" s="82">
        <f>F11*9+338.85</f>
        <v>59441.85</v>
      </c>
      <c r="S11" s="20">
        <f>SUM(O11:R11)</f>
        <v>187498.35</v>
      </c>
      <c r="T11" s="21"/>
    </row>
    <row r="12" spans="1:21" ht="30" x14ac:dyDescent="0.25">
      <c r="A12" s="22">
        <v>2</v>
      </c>
      <c r="B12" s="78" t="s">
        <v>51</v>
      </c>
      <c r="C12" s="24">
        <v>1</v>
      </c>
      <c r="D12" s="25">
        <v>13</v>
      </c>
      <c r="E12" s="26">
        <v>6239</v>
      </c>
      <c r="F12" s="18">
        <f t="shared" ref="F12:F33" si="0">E12*C12</f>
        <v>6239</v>
      </c>
      <c r="G12" s="18"/>
      <c r="H12" s="18"/>
      <c r="I12" s="18">
        <f t="shared" ref="I12:I46" si="1">F12*0.5</f>
        <v>3119.5</v>
      </c>
      <c r="J12" s="18"/>
      <c r="K12" s="18"/>
      <c r="L12" s="18"/>
      <c r="M12" s="18">
        <f t="shared" ref="M12:M17" si="2">F12*2</f>
        <v>12478</v>
      </c>
      <c r="N12" s="19">
        <f t="shared" ref="N12:N33" si="3">SUM(F12:M12)</f>
        <v>21836.5</v>
      </c>
      <c r="O12" s="18">
        <f t="shared" ref="O12:O33" si="4">N12*5</f>
        <v>109182.5</v>
      </c>
      <c r="P12" s="18">
        <v>6238.65</v>
      </c>
      <c r="Q12" s="18">
        <v>0</v>
      </c>
      <c r="R12" s="82">
        <f>F12*9</f>
        <v>56151</v>
      </c>
      <c r="S12" s="20">
        <f>SUM(O12:R12)</f>
        <v>171572.15</v>
      </c>
      <c r="T12" s="21"/>
    </row>
    <row r="13" spans="1:21" x14ac:dyDescent="0.25">
      <c r="A13" s="13">
        <v>3</v>
      </c>
      <c r="B13" s="23" t="s">
        <v>20</v>
      </c>
      <c r="C13" s="24">
        <v>1</v>
      </c>
      <c r="D13" s="25">
        <v>12</v>
      </c>
      <c r="E13" s="26">
        <v>6133</v>
      </c>
      <c r="F13" s="18">
        <f t="shared" si="0"/>
        <v>6133</v>
      </c>
      <c r="G13" s="18"/>
      <c r="H13" s="18"/>
      <c r="I13" s="18">
        <f t="shared" si="1"/>
        <v>3066.5</v>
      </c>
      <c r="J13" s="18"/>
      <c r="K13" s="18"/>
      <c r="L13" s="18"/>
      <c r="M13" s="18">
        <f t="shared" si="2"/>
        <v>12266</v>
      </c>
      <c r="N13" s="19">
        <f t="shared" si="3"/>
        <v>21465.5</v>
      </c>
      <c r="O13" s="18">
        <f t="shared" si="4"/>
        <v>107327.5</v>
      </c>
      <c r="P13" s="18">
        <v>0</v>
      </c>
      <c r="Q13" s="18">
        <f t="shared" ref="Q13:Q33" si="5">F13</f>
        <v>6133</v>
      </c>
      <c r="R13" s="82">
        <f>F13*8.5</f>
        <v>52130.5</v>
      </c>
      <c r="S13" s="20">
        <f t="shared" ref="S13:S34" si="6">SUM(O13:R13)</f>
        <v>165591</v>
      </c>
      <c r="T13" s="21"/>
      <c r="U13" s="21"/>
    </row>
    <row r="14" spans="1:21" x14ac:dyDescent="0.25">
      <c r="A14" s="13">
        <v>4</v>
      </c>
      <c r="B14" s="27" t="s">
        <v>21</v>
      </c>
      <c r="C14" s="15">
        <v>1</v>
      </c>
      <c r="D14" s="16">
        <v>9</v>
      </c>
      <c r="E14" s="17">
        <v>5005</v>
      </c>
      <c r="F14" s="18">
        <f t="shared" si="0"/>
        <v>5005</v>
      </c>
      <c r="G14" s="18"/>
      <c r="H14" s="18"/>
      <c r="I14" s="18">
        <f t="shared" si="1"/>
        <v>2502.5</v>
      </c>
      <c r="J14" s="18"/>
      <c r="K14" s="18"/>
      <c r="L14" s="18"/>
      <c r="M14" s="18">
        <f t="shared" si="2"/>
        <v>10010</v>
      </c>
      <c r="N14" s="19">
        <f t="shared" si="3"/>
        <v>17517.5</v>
      </c>
      <c r="O14" s="18">
        <f t="shared" si="4"/>
        <v>87587.5</v>
      </c>
      <c r="P14" s="18">
        <v>0</v>
      </c>
      <c r="Q14" s="18">
        <f t="shared" si="5"/>
        <v>5005</v>
      </c>
      <c r="R14" s="82">
        <f>F14*6</f>
        <v>30030</v>
      </c>
      <c r="S14" s="20">
        <f t="shared" si="6"/>
        <v>122622.5</v>
      </c>
      <c r="T14" s="21"/>
    </row>
    <row r="15" spans="1:21" x14ac:dyDescent="0.25">
      <c r="A15" s="22">
        <v>5</v>
      </c>
      <c r="B15" s="27" t="s">
        <v>22</v>
      </c>
      <c r="C15" s="15">
        <v>0.5</v>
      </c>
      <c r="D15" s="16">
        <v>9</v>
      </c>
      <c r="E15" s="17">
        <v>5005</v>
      </c>
      <c r="F15" s="18">
        <f t="shared" si="0"/>
        <v>2502.5</v>
      </c>
      <c r="G15" s="18"/>
      <c r="H15" s="18"/>
      <c r="I15" s="18">
        <f t="shared" si="1"/>
        <v>1251.25</v>
      </c>
      <c r="J15" s="18"/>
      <c r="K15" s="18"/>
      <c r="L15" s="18"/>
      <c r="M15" s="18">
        <f t="shared" si="2"/>
        <v>5005</v>
      </c>
      <c r="N15" s="19">
        <f t="shared" si="3"/>
        <v>8758.75</v>
      </c>
      <c r="O15" s="18">
        <f t="shared" si="4"/>
        <v>43793.75</v>
      </c>
      <c r="P15" s="18">
        <v>0</v>
      </c>
      <c r="Q15" s="18">
        <f t="shared" si="5"/>
        <v>2502.5</v>
      </c>
      <c r="R15" s="82">
        <f t="shared" ref="R15:R16" si="7">F15*6</f>
        <v>15015</v>
      </c>
      <c r="S15" s="20">
        <f t="shared" si="6"/>
        <v>61311.25</v>
      </c>
      <c r="T15" s="21"/>
    </row>
    <row r="16" spans="1:21" x14ac:dyDescent="0.25">
      <c r="A16" s="13">
        <v>6</v>
      </c>
      <c r="B16" s="23" t="s">
        <v>23</v>
      </c>
      <c r="C16" s="24">
        <v>0.5</v>
      </c>
      <c r="D16" s="25">
        <v>9</v>
      </c>
      <c r="E16" s="17">
        <v>5005</v>
      </c>
      <c r="F16" s="18">
        <f t="shared" si="0"/>
        <v>2502.5</v>
      </c>
      <c r="G16" s="18"/>
      <c r="H16" s="18"/>
      <c r="I16" s="18">
        <f t="shared" si="1"/>
        <v>1251.25</v>
      </c>
      <c r="J16" s="18"/>
      <c r="K16" s="18"/>
      <c r="L16" s="18"/>
      <c r="M16" s="18">
        <f t="shared" si="2"/>
        <v>5005</v>
      </c>
      <c r="N16" s="19">
        <f>SUM(F16:M16)</f>
        <v>8758.75</v>
      </c>
      <c r="O16" s="18">
        <f t="shared" si="4"/>
        <v>43793.75</v>
      </c>
      <c r="P16" s="18">
        <v>0</v>
      </c>
      <c r="Q16" s="18">
        <f t="shared" si="5"/>
        <v>2502.5</v>
      </c>
      <c r="R16" s="82">
        <f t="shared" si="7"/>
        <v>15015</v>
      </c>
      <c r="S16" s="20">
        <f t="shared" si="6"/>
        <v>61311.25</v>
      </c>
      <c r="T16" s="21"/>
    </row>
    <row r="17" spans="1:20" ht="16.5" customHeight="1" x14ac:dyDescent="0.25">
      <c r="A17" s="13">
        <v>7</v>
      </c>
      <c r="B17" s="28" t="s">
        <v>24</v>
      </c>
      <c r="C17" s="15">
        <v>1</v>
      </c>
      <c r="D17" s="16">
        <v>9</v>
      </c>
      <c r="E17" s="17">
        <v>5005</v>
      </c>
      <c r="F17" s="18">
        <f t="shared" si="0"/>
        <v>5005</v>
      </c>
      <c r="G17" s="18"/>
      <c r="H17" s="18">
        <f>F17*0.2</f>
        <v>1001</v>
      </c>
      <c r="I17" s="18">
        <f t="shared" si="1"/>
        <v>2502.5</v>
      </c>
      <c r="J17" s="18"/>
      <c r="K17" s="18"/>
      <c r="L17" s="18"/>
      <c r="M17" s="18">
        <f t="shared" si="2"/>
        <v>10010</v>
      </c>
      <c r="N17" s="19">
        <f t="shared" si="3"/>
        <v>18518.5</v>
      </c>
      <c r="O17" s="18">
        <f t="shared" si="4"/>
        <v>92592.5</v>
      </c>
      <c r="P17" s="18">
        <f>E17*C17</f>
        <v>5005</v>
      </c>
      <c r="Q17" s="18">
        <v>0</v>
      </c>
      <c r="R17" s="82">
        <f>F17*4</f>
        <v>20020</v>
      </c>
      <c r="S17" s="20">
        <f t="shared" si="6"/>
        <v>117617.5</v>
      </c>
      <c r="T17" s="21"/>
    </row>
    <row r="18" spans="1:20" x14ac:dyDescent="0.25">
      <c r="A18" s="22">
        <v>8</v>
      </c>
      <c r="B18" s="27" t="s">
        <v>25</v>
      </c>
      <c r="C18" s="15">
        <v>1</v>
      </c>
      <c r="D18" s="16">
        <v>8</v>
      </c>
      <c r="E18" s="17">
        <v>4745</v>
      </c>
      <c r="F18" s="18">
        <f t="shared" si="0"/>
        <v>4745</v>
      </c>
      <c r="G18" s="18"/>
      <c r="H18" s="18"/>
      <c r="I18" s="18">
        <f t="shared" si="1"/>
        <v>2372.5</v>
      </c>
      <c r="J18" s="18"/>
      <c r="K18" s="18"/>
      <c r="L18" s="18"/>
      <c r="M18" s="18">
        <f>F18+I18</f>
        <v>7117.5</v>
      </c>
      <c r="N18" s="19">
        <f t="shared" si="3"/>
        <v>14235</v>
      </c>
      <c r="O18" s="18">
        <f t="shared" si="4"/>
        <v>71175</v>
      </c>
      <c r="P18" s="18">
        <v>0</v>
      </c>
      <c r="Q18" s="18">
        <f t="shared" si="5"/>
        <v>4745</v>
      </c>
      <c r="R18" s="82">
        <f>F18*5</f>
        <v>23725</v>
      </c>
      <c r="S18" s="20">
        <f t="shared" si="6"/>
        <v>99645</v>
      </c>
      <c r="T18" s="21"/>
    </row>
    <row r="19" spans="1:20" x14ac:dyDescent="0.25">
      <c r="A19" s="13">
        <v>9</v>
      </c>
      <c r="B19" s="29" t="s">
        <v>26</v>
      </c>
      <c r="C19" s="30">
        <v>1</v>
      </c>
      <c r="D19" s="31">
        <v>8</v>
      </c>
      <c r="E19" s="32">
        <v>4745</v>
      </c>
      <c r="F19" s="33">
        <f t="shared" si="0"/>
        <v>4745</v>
      </c>
      <c r="G19" s="33"/>
      <c r="H19" s="33"/>
      <c r="I19" s="33">
        <f t="shared" si="1"/>
        <v>2372.5</v>
      </c>
      <c r="J19" s="33"/>
      <c r="K19" s="33"/>
      <c r="L19" s="33"/>
      <c r="M19" s="18">
        <f t="shared" ref="M19:M33" si="8">F19+I19</f>
        <v>7117.5</v>
      </c>
      <c r="N19" s="34">
        <f t="shared" si="3"/>
        <v>14235</v>
      </c>
      <c r="O19" s="18">
        <f t="shared" si="4"/>
        <v>71175</v>
      </c>
      <c r="P19" s="18">
        <v>0</v>
      </c>
      <c r="Q19" s="18">
        <f t="shared" si="5"/>
        <v>4745</v>
      </c>
      <c r="R19" s="82">
        <f>F19*3.5</f>
        <v>16607.5</v>
      </c>
      <c r="S19" s="35">
        <f t="shared" si="6"/>
        <v>92527.5</v>
      </c>
      <c r="T19" s="21"/>
    </row>
    <row r="20" spans="1:20" x14ac:dyDescent="0.25">
      <c r="A20" s="13">
        <v>10</v>
      </c>
      <c r="B20" s="29" t="s">
        <v>27</v>
      </c>
      <c r="C20" s="30">
        <v>1</v>
      </c>
      <c r="D20" s="31">
        <v>8</v>
      </c>
      <c r="E20" s="32">
        <v>4745</v>
      </c>
      <c r="F20" s="33">
        <f t="shared" si="0"/>
        <v>4745</v>
      </c>
      <c r="G20" s="33"/>
      <c r="H20" s="33"/>
      <c r="I20" s="33">
        <f t="shared" si="1"/>
        <v>2372.5</v>
      </c>
      <c r="J20" s="33"/>
      <c r="K20" s="33"/>
      <c r="L20" s="33"/>
      <c r="M20" s="18">
        <f t="shared" si="8"/>
        <v>7117.5</v>
      </c>
      <c r="N20" s="34">
        <f t="shared" si="3"/>
        <v>14235</v>
      </c>
      <c r="O20" s="18">
        <f t="shared" si="4"/>
        <v>71175</v>
      </c>
      <c r="P20" s="18">
        <f>E20*C20</f>
        <v>4745</v>
      </c>
      <c r="Q20" s="18">
        <v>0</v>
      </c>
      <c r="R20" s="82">
        <f t="shared" ref="R20:R34" si="9">F20*3.5</f>
        <v>16607.5</v>
      </c>
      <c r="S20" s="35">
        <f t="shared" si="6"/>
        <v>92527.5</v>
      </c>
      <c r="T20" s="21"/>
    </row>
    <row r="21" spans="1:20" s="63" customFormat="1" ht="17.25" customHeight="1" x14ac:dyDescent="0.25">
      <c r="A21" s="22">
        <v>11</v>
      </c>
      <c r="B21" s="64" t="s">
        <v>45</v>
      </c>
      <c r="C21" s="66">
        <v>1</v>
      </c>
      <c r="D21" s="16">
        <v>8</v>
      </c>
      <c r="E21" s="32">
        <v>4745</v>
      </c>
      <c r="F21" s="18">
        <f>E21*C21</f>
        <v>4745</v>
      </c>
      <c r="G21" s="18"/>
      <c r="H21" s="18">
        <f>F21*0.2</f>
        <v>949</v>
      </c>
      <c r="I21" s="18">
        <f>F21*0.5</f>
        <v>2372.5</v>
      </c>
      <c r="J21" s="18">
        <f>F21*0.15</f>
        <v>711.75</v>
      </c>
      <c r="K21" s="18">
        <f>F21*0.5</f>
        <v>2372.5</v>
      </c>
      <c r="L21" s="18"/>
      <c r="M21" s="18">
        <f>F21/2</f>
        <v>2372.5</v>
      </c>
      <c r="N21" s="19">
        <f>SUM(F21:M21)</f>
        <v>13523.25</v>
      </c>
      <c r="O21" s="18">
        <f>N21*5</f>
        <v>67616.25</v>
      </c>
      <c r="P21" s="18">
        <v>0</v>
      </c>
      <c r="Q21" s="18">
        <f>F21</f>
        <v>4745</v>
      </c>
      <c r="R21" s="82">
        <f t="shared" si="9"/>
        <v>16607.5</v>
      </c>
      <c r="S21" s="20">
        <f>SUM(O21:R21)</f>
        <v>88968.75</v>
      </c>
      <c r="T21" s="21"/>
    </row>
    <row r="22" spans="1:20" x14ac:dyDescent="0.25">
      <c r="A22" s="13">
        <v>12</v>
      </c>
      <c r="B22" s="29" t="s">
        <v>28</v>
      </c>
      <c r="C22" s="30">
        <v>0.5</v>
      </c>
      <c r="D22" s="31">
        <v>7</v>
      </c>
      <c r="E22" s="32">
        <v>4455</v>
      </c>
      <c r="F22" s="33">
        <f t="shared" si="0"/>
        <v>2227.5</v>
      </c>
      <c r="G22" s="33"/>
      <c r="H22" s="33">
        <f>F22*0.2</f>
        <v>445.5</v>
      </c>
      <c r="I22" s="33">
        <f t="shared" si="1"/>
        <v>1113.75</v>
      </c>
      <c r="J22" s="33"/>
      <c r="K22" s="33"/>
      <c r="L22" s="33"/>
      <c r="M22" s="18">
        <f t="shared" si="8"/>
        <v>3341.25</v>
      </c>
      <c r="N22" s="34">
        <f t="shared" si="3"/>
        <v>7128</v>
      </c>
      <c r="O22" s="18">
        <f t="shared" si="4"/>
        <v>35640</v>
      </c>
      <c r="P22" s="18">
        <f>E22*C22</f>
        <v>2227.5</v>
      </c>
      <c r="Q22" s="18">
        <f t="shared" si="5"/>
        <v>2227.5</v>
      </c>
      <c r="R22" s="82">
        <f t="shared" si="9"/>
        <v>7796.25</v>
      </c>
      <c r="S22" s="35">
        <f t="shared" si="6"/>
        <v>47891.25</v>
      </c>
      <c r="T22" s="21"/>
    </row>
    <row r="23" spans="1:20" x14ac:dyDescent="0.25">
      <c r="A23" s="22">
        <v>13</v>
      </c>
      <c r="B23" s="29" t="s">
        <v>29</v>
      </c>
      <c r="C23" s="30">
        <v>0.5</v>
      </c>
      <c r="D23" s="31">
        <v>10</v>
      </c>
      <c r="E23" s="32">
        <v>5265</v>
      </c>
      <c r="F23" s="33">
        <f t="shared" si="0"/>
        <v>2632.5</v>
      </c>
      <c r="G23" s="33"/>
      <c r="H23" s="33"/>
      <c r="I23" s="33">
        <f t="shared" si="1"/>
        <v>1316.25</v>
      </c>
      <c r="J23" s="33"/>
      <c r="K23" s="33"/>
      <c r="L23" s="33"/>
      <c r="M23" s="18">
        <f t="shared" si="8"/>
        <v>3948.75</v>
      </c>
      <c r="N23" s="34">
        <f t="shared" ref="N23" si="10">SUM(F23:M23)</f>
        <v>7897.5</v>
      </c>
      <c r="O23" s="18">
        <f t="shared" ref="O23" si="11">N23*5</f>
        <v>39487.5</v>
      </c>
      <c r="P23" s="18">
        <f>E23*C23</f>
        <v>2632.5</v>
      </c>
      <c r="Q23" s="18">
        <f t="shared" ref="Q23" si="12">F23</f>
        <v>2632.5</v>
      </c>
      <c r="R23" s="82">
        <f t="shared" si="9"/>
        <v>9213.75</v>
      </c>
      <c r="S23" s="35">
        <f t="shared" ref="S23" si="13">SUM(O23:R23)</f>
        <v>53966.25</v>
      </c>
      <c r="T23" s="21"/>
    </row>
    <row r="24" spans="1:20" x14ac:dyDescent="0.25">
      <c r="A24" s="13">
        <v>14</v>
      </c>
      <c r="B24" s="29" t="s">
        <v>29</v>
      </c>
      <c r="C24" s="30">
        <v>1</v>
      </c>
      <c r="D24" s="31">
        <v>7</v>
      </c>
      <c r="E24" s="32">
        <v>4455</v>
      </c>
      <c r="F24" s="33">
        <f t="shared" si="0"/>
        <v>4455</v>
      </c>
      <c r="G24" s="33"/>
      <c r="H24" s="33">
        <f>F24*0.1</f>
        <v>445.5</v>
      </c>
      <c r="I24" s="33">
        <f t="shared" si="1"/>
        <v>2227.5</v>
      </c>
      <c r="J24" s="33"/>
      <c r="K24" s="33"/>
      <c r="L24" s="33"/>
      <c r="M24" s="18">
        <f t="shared" si="8"/>
        <v>6682.5</v>
      </c>
      <c r="N24" s="34">
        <f t="shared" si="3"/>
        <v>13810.5</v>
      </c>
      <c r="O24" s="18">
        <f t="shared" si="4"/>
        <v>69052.5</v>
      </c>
      <c r="P24" s="18">
        <f>E24*C24</f>
        <v>4455</v>
      </c>
      <c r="Q24" s="18">
        <f t="shared" si="5"/>
        <v>4455</v>
      </c>
      <c r="R24" s="82">
        <f t="shared" si="9"/>
        <v>15592.5</v>
      </c>
      <c r="S24" s="35">
        <f t="shared" si="6"/>
        <v>93555</v>
      </c>
      <c r="T24" s="21"/>
    </row>
    <row r="25" spans="1:20" x14ac:dyDescent="0.25">
      <c r="A25" s="22">
        <v>15</v>
      </c>
      <c r="B25" s="29" t="s">
        <v>29</v>
      </c>
      <c r="C25" s="30">
        <v>3.5</v>
      </c>
      <c r="D25" s="31">
        <v>7</v>
      </c>
      <c r="E25" s="32">
        <v>4455</v>
      </c>
      <c r="F25" s="33">
        <f t="shared" si="0"/>
        <v>15592.5</v>
      </c>
      <c r="G25" s="33"/>
      <c r="H25" s="33"/>
      <c r="I25" s="33">
        <f t="shared" si="1"/>
        <v>7796.25</v>
      </c>
      <c r="J25" s="33"/>
      <c r="K25" s="33"/>
      <c r="L25" s="33"/>
      <c r="M25" s="18">
        <f t="shared" si="8"/>
        <v>23388.75</v>
      </c>
      <c r="N25" s="34">
        <f t="shared" si="3"/>
        <v>46777.5</v>
      </c>
      <c r="O25" s="18">
        <f t="shared" si="4"/>
        <v>233887.5</v>
      </c>
      <c r="P25" s="18">
        <f>E25*C25</f>
        <v>15592.5</v>
      </c>
      <c r="Q25" s="18">
        <f t="shared" si="5"/>
        <v>15592.5</v>
      </c>
      <c r="R25" s="82">
        <f t="shared" si="9"/>
        <v>54573.75</v>
      </c>
      <c r="S25" s="35">
        <f t="shared" si="6"/>
        <v>319646.25</v>
      </c>
      <c r="T25" s="21"/>
    </row>
    <row r="26" spans="1:20" x14ac:dyDescent="0.25">
      <c r="A26" s="13">
        <v>16</v>
      </c>
      <c r="B26" s="29" t="s">
        <v>30</v>
      </c>
      <c r="C26" s="30">
        <v>1</v>
      </c>
      <c r="D26" s="31">
        <v>7</v>
      </c>
      <c r="E26" s="32">
        <v>4455</v>
      </c>
      <c r="F26" s="33">
        <f t="shared" si="0"/>
        <v>4455</v>
      </c>
      <c r="G26" s="33"/>
      <c r="H26" s="33"/>
      <c r="I26" s="33">
        <f t="shared" si="1"/>
        <v>2227.5</v>
      </c>
      <c r="J26" s="33"/>
      <c r="K26" s="33"/>
      <c r="L26" s="33"/>
      <c r="M26" s="18">
        <f t="shared" si="8"/>
        <v>6682.5</v>
      </c>
      <c r="N26" s="34">
        <f t="shared" si="3"/>
        <v>13365</v>
      </c>
      <c r="O26" s="18">
        <f t="shared" si="4"/>
        <v>66825</v>
      </c>
      <c r="P26" s="18">
        <f>E26*C26</f>
        <v>4455</v>
      </c>
      <c r="Q26" s="18">
        <f t="shared" si="5"/>
        <v>4455</v>
      </c>
      <c r="R26" s="82">
        <f t="shared" si="9"/>
        <v>15592.5</v>
      </c>
      <c r="S26" s="35">
        <f t="shared" si="6"/>
        <v>91327.5</v>
      </c>
      <c r="T26" s="21"/>
    </row>
    <row r="27" spans="1:20" x14ac:dyDescent="0.25">
      <c r="A27" s="22">
        <v>17</v>
      </c>
      <c r="B27" s="29" t="s">
        <v>31</v>
      </c>
      <c r="C27" s="30">
        <v>1</v>
      </c>
      <c r="D27" s="31">
        <v>7</v>
      </c>
      <c r="E27" s="32">
        <v>4455</v>
      </c>
      <c r="F27" s="33">
        <f t="shared" si="0"/>
        <v>4455</v>
      </c>
      <c r="G27" s="33"/>
      <c r="H27" s="33"/>
      <c r="I27" s="33">
        <f t="shared" si="1"/>
        <v>2227.5</v>
      </c>
      <c r="J27" s="33"/>
      <c r="K27" s="33"/>
      <c r="L27" s="33"/>
      <c r="M27" s="18">
        <f t="shared" si="8"/>
        <v>6682.5</v>
      </c>
      <c r="N27" s="34">
        <f t="shared" si="3"/>
        <v>13365</v>
      </c>
      <c r="O27" s="18">
        <f t="shared" si="4"/>
        <v>66825</v>
      </c>
      <c r="P27" s="18">
        <v>0</v>
      </c>
      <c r="Q27" s="18">
        <f t="shared" si="5"/>
        <v>4455</v>
      </c>
      <c r="R27" s="82">
        <f t="shared" si="9"/>
        <v>15592.5</v>
      </c>
      <c r="S27" s="35">
        <f t="shared" si="6"/>
        <v>86872.5</v>
      </c>
      <c r="T27" s="21"/>
    </row>
    <row r="28" spans="1:20" x14ac:dyDescent="0.25">
      <c r="A28" s="13">
        <v>18</v>
      </c>
      <c r="B28" s="29" t="s">
        <v>32</v>
      </c>
      <c r="C28" s="30">
        <v>0.5</v>
      </c>
      <c r="D28" s="31">
        <v>7</v>
      </c>
      <c r="E28" s="32">
        <v>4455</v>
      </c>
      <c r="F28" s="33">
        <f t="shared" si="0"/>
        <v>2227.5</v>
      </c>
      <c r="G28" s="33"/>
      <c r="H28" s="33"/>
      <c r="I28" s="33">
        <f t="shared" si="1"/>
        <v>1113.75</v>
      </c>
      <c r="J28" s="33"/>
      <c r="K28" s="33"/>
      <c r="L28" s="33"/>
      <c r="M28" s="18">
        <f t="shared" si="8"/>
        <v>3341.25</v>
      </c>
      <c r="N28" s="34">
        <f t="shared" si="3"/>
        <v>6682.5</v>
      </c>
      <c r="O28" s="18">
        <f t="shared" si="4"/>
        <v>33412.5</v>
      </c>
      <c r="P28" s="18">
        <f>E28*C28</f>
        <v>2227.5</v>
      </c>
      <c r="Q28" s="18">
        <f t="shared" si="5"/>
        <v>2227.5</v>
      </c>
      <c r="R28" s="82">
        <f t="shared" si="9"/>
        <v>7796.25</v>
      </c>
      <c r="S28" s="35">
        <f t="shared" si="6"/>
        <v>45663.75</v>
      </c>
      <c r="T28" s="21"/>
    </row>
    <row r="29" spans="1:20" x14ac:dyDescent="0.25">
      <c r="A29" s="22">
        <v>19</v>
      </c>
      <c r="B29" s="29" t="s">
        <v>33</v>
      </c>
      <c r="C29" s="30">
        <v>1</v>
      </c>
      <c r="D29" s="31">
        <v>6</v>
      </c>
      <c r="E29" s="32">
        <v>4195</v>
      </c>
      <c r="F29" s="33">
        <f t="shared" si="0"/>
        <v>4195</v>
      </c>
      <c r="G29" s="33"/>
      <c r="H29" s="33"/>
      <c r="I29" s="33">
        <f t="shared" si="1"/>
        <v>2097.5</v>
      </c>
      <c r="J29" s="33"/>
      <c r="K29" s="33"/>
      <c r="L29" s="33"/>
      <c r="M29" s="18">
        <f t="shared" si="8"/>
        <v>6292.5</v>
      </c>
      <c r="N29" s="34">
        <f t="shared" si="3"/>
        <v>12585</v>
      </c>
      <c r="O29" s="18">
        <f t="shared" si="4"/>
        <v>62925</v>
      </c>
      <c r="P29" s="18">
        <f>E29*C29</f>
        <v>4195</v>
      </c>
      <c r="Q29" s="18">
        <v>0</v>
      </c>
      <c r="R29" s="82">
        <f t="shared" si="9"/>
        <v>14682.5</v>
      </c>
      <c r="S29" s="35">
        <f t="shared" si="6"/>
        <v>81802.5</v>
      </c>
      <c r="T29" s="21"/>
    </row>
    <row r="30" spans="1:20" x14ac:dyDescent="0.25">
      <c r="A30" s="13">
        <v>20</v>
      </c>
      <c r="B30" s="29" t="s">
        <v>35</v>
      </c>
      <c r="C30" s="30">
        <v>1</v>
      </c>
      <c r="D30" s="31">
        <v>5</v>
      </c>
      <c r="E30" s="32">
        <v>3934</v>
      </c>
      <c r="F30" s="33">
        <f t="shared" si="0"/>
        <v>3934</v>
      </c>
      <c r="G30" s="33"/>
      <c r="H30" s="33"/>
      <c r="I30" s="33">
        <f t="shared" si="1"/>
        <v>1967</v>
      </c>
      <c r="J30" s="33"/>
      <c r="K30" s="33"/>
      <c r="L30" s="33"/>
      <c r="M30" s="18">
        <f>F30*2</f>
        <v>7868</v>
      </c>
      <c r="N30" s="34">
        <f t="shared" si="3"/>
        <v>13769</v>
      </c>
      <c r="O30" s="18">
        <f t="shared" si="4"/>
        <v>68845</v>
      </c>
      <c r="P30" s="18">
        <v>0</v>
      </c>
      <c r="Q30" s="18">
        <v>0</v>
      </c>
      <c r="R30" s="82">
        <f t="shared" si="9"/>
        <v>13769</v>
      </c>
      <c r="S30" s="35">
        <f t="shared" si="6"/>
        <v>82614</v>
      </c>
      <c r="T30" s="21"/>
    </row>
    <row r="31" spans="1:20" x14ac:dyDescent="0.25">
      <c r="A31" s="22">
        <v>21</v>
      </c>
      <c r="B31" s="29" t="s">
        <v>36</v>
      </c>
      <c r="C31" s="30">
        <v>0.5</v>
      </c>
      <c r="D31" s="31">
        <v>5</v>
      </c>
      <c r="E31" s="32">
        <v>3934</v>
      </c>
      <c r="F31" s="33">
        <f t="shared" si="0"/>
        <v>1967</v>
      </c>
      <c r="G31" s="33"/>
      <c r="H31" s="33"/>
      <c r="I31" s="33">
        <f t="shared" si="1"/>
        <v>983.5</v>
      </c>
      <c r="J31" s="33"/>
      <c r="K31" s="33"/>
      <c r="L31" s="33"/>
      <c r="M31" s="18">
        <f t="shared" si="8"/>
        <v>2950.5</v>
      </c>
      <c r="N31" s="34">
        <f t="shared" si="3"/>
        <v>5901</v>
      </c>
      <c r="O31" s="18">
        <f t="shared" si="4"/>
        <v>29505</v>
      </c>
      <c r="P31" s="18">
        <f>E31*C31</f>
        <v>1967</v>
      </c>
      <c r="Q31" s="18">
        <f t="shared" si="5"/>
        <v>1967</v>
      </c>
      <c r="R31" s="82">
        <f t="shared" si="9"/>
        <v>6884.5</v>
      </c>
      <c r="S31" s="35">
        <f t="shared" si="6"/>
        <v>40323.5</v>
      </c>
      <c r="T31" s="21"/>
    </row>
    <row r="32" spans="1:20" ht="15.75" customHeight="1" x14ac:dyDescent="0.25">
      <c r="A32" s="13">
        <v>22</v>
      </c>
      <c r="B32" s="36" t="s">
        <v>37</v>
      </c>
      <c r="C32" s="30">
        <v>2</v>
      </c>
      <c r="D32" s="31">
        <v>2</v>
      </c>
      <c r="E32" s="32">
        <v>3153</v>
      </c>
      <c r="F32" s="33">
        <f t="shared" si="0"/>
        <v>6306</v>
      </c>
      <c r="G32" s="33"/>
      <c r="H32" s="33"/>
      <c r="I32" s="33">
        <f t="shared" si="1"/>
        <v>3153</v>
      </c>
      <c r="J32" s="33"/>
      <c r="K32" s="33"/>
      <c r="L32" s="33">
        <f>F32*0.1</f>
        <v>630.6</v>
      </c>
      <c r="M32" s="18">
        <f t="shared" si="8"/>
        <v>9459</v>
      </c>
      <c r="N32" s="34">
        <f t="shared" si="3"/>
        <v>19548.599999999999</v>
      </c>
      <c r="O32" s="18">
        <f t="shared" si="4"/>
        <v>97743</v>
      </c>
      <c r="P32" s="18">
        <v>0</v>
      </c>
      <c r="Q32" s="18">
        <f t="shared" si="5"/>
        <v>6306</v>
      </c>
      <c r="R32" s="82">
        <f t="shared" si="9"/>
        <v>22071</v>
      </c>
      <c r="S32" s="35">
        <f t="shared" si="6"/>
        <v>126120</v>
      </c>
      <c r="T32" s="21"/>
    </row>
    <row r="33" spans="1:20" ht="15.75" customHeight="1" x14ac:dyDescent="0.25">
      <c r="A33" s="22">
        <v>23</v>
      </c>
      <c r="B33" s="36" t="s">
        <v>59</v>
      </c>
      <c r="C33" s="30">
        <v>1</v>
      </c>
      <c r="D33" s="31">
        <v>1</v>
      </c>
      <c r="E33" s="32">
        <v>2893</v>
      </c>
      <c r="F33" s="33">
        <f t="shared" si="0"/>
        <v>2893</v>
      </c>
      <c r="G33" s="33"/>
      <c r="H33" s="33"/>
      <c r="I33" s="33">
        <f t="shared" si="1"/>
        <v>1446.5</v>
      </c>
      <c r="J33" s="33"/>
      <c r="K33" s="33"/>
      <c r="L33" s="33"/>
      <c r="M33" s="18">
        <f t="shared" si="8"/>
        <v>4339.5</v>
      </c>
      <c r="N33" s="34">
        <f t="shared" si="3"/>
        <v>8679</v>
      </c>
      <c r="O33" s="18">
        <f t="shared" si="4"/>
        <v>43395</v>
      </c>
      <c r="P33" s="18">
        <v>0</v>
      </c>
      <c r="Q33" s="18">
        <f t="shared" si="5"/>
        <v>2893</v>
      </c>
      <c r="R33" s="82">
        <f>F33*5</f>
        <v>14465</v>
      </c>
      <c r="S33" s="35">
        <f t="shared" si="6"/>
        <v>60753</v>
      </c>
      <c r="T33" s="21"/>
    </row>
    <row r="34" spans="1:20" x14ac:dyDescent="0.25">
      <c r="A34" s="13">
        <v>24</v>
      </c>
      <c r="B34" s="29" t="s">
        <v>56</v>
      </c>
      <c r="C34" s="30">
        <v>2</v>
      </c>
      <c r="D34" s="31">
        <v>1</v>
      </c>
      <c r="E34" s="32">
        <v>2893</v>
      </c>
      <c r="F34" s="33">
        <f t="shared" ref="F34" si="14">E34*C34</f>
        <v>5786</v>
      </c>
      <c r="G34" s="33">
        <f>F34*30%</f>
        <v>1735.8</v>
      </c>
      <c r="H34" s="33"/>
      <c r="I34" s="33">
        <f t="shared" si="1"/>
        <v>2893</v>
      </c>
      <c r="J34" s="33"/>
      <c r="K34" s="33"/>
      <c r="L34" s="33"/>
      <c r="M34" s="18">
        <f>F34+I34+G34</f>
        <v>10414.799999999999</v>
      </c>
      <c r="N34" s="34">
        <f t="shared" ref="N34" si="15">SUM(F34:M34)</f>
        <v>20829.599999999999</v>
      </c>
      <c r="O34" s="18">
        <f t="shared" ref="O34" si="16">N34*5</f>
        <v>104148</v>
      </c>
      <c r="P34" s="18">
        <v>0</v>
      </c>
      <c r="Q34" s="18">
        <v>0</v>
      </c>
      <c r="R34" s="82">
        <f t="shared" si="9"/>
        <v>20251</v>
      </c>
      <c r="S34" s="35">
        <f t="shared" si="6"/>
        <v>124399</v>
      </c>
      <c r="T34" s="21"/>
    </row>
    <row r="35" spans="1:20" ht="15.75" thickBot="1" x14ac:dyDescent="0.3">
      <c r="A35" s="37"/>
      <c r="B35" s="38"/>
      <c r="C35" s="39">
        <f>SUM(C11:C34)</f>
        <v>25.5</v>
      </c>
      <c r="D35" s="40"/>
      <c r="E35" s="41"/>
      <c r="F35" s="42"/>
      <c r="G35" s="42"/>
      <c r="H35" s="42"/>
      <c r="I35" s="42"/>
      <c r="J35" s="42"/>
      <c r="K35" s="42"/>
      <c r="L35" s="42"/>
      <c r="M35" s="42"/>
      <c r="N35" s="43"/>
      <c r="O35" s="42"/>
      <c r="P35" s="44"/>
      <c r="Q35" s="42"/>
      <c r="R35" s="83"/>
      <c r="S35" s="45"/>
      <c r="T35" s="21"/>
    </row>
    <row r="36" spans="1:20" x14ac:dyDescent="0.25">
      <c r="A36" s="105" t="s">
        <v>57</v>
      </c>
      <c r="B36" s="106"/>
      <c r="C36" s="106"/>
      <c r="D36" s="107"/>
      <c r="E36" s="89"/>
      <c r="F36" s="90"/>
      <c r="G36" s="90"/>
      <c r="H36" s="90"/>
      <c r="I36" s="90"/>
      <c r="J36" s="90"/>
      <c r="K36" s="90"/>
      <c r="L36" s="90"/>
      <c r="M36" s="90"/>
      <c r="N36" s="91"/>
      <c r="O36" s="90"/>
      <c r="P36" s="90"/>
      <c r="Q36" s="90"/>
      <c r="R36" s="92"/>
      <c r="S36" s="86"/>
      <c r="T36" s="21"/>
    </row>
    <row r="37" spans="1:20" x14ac:dyDescent="0.25">
      <c r="A37" s="22">
        <v>1</v>
      </c>
      <c r="B37" s="29" t="s">
        <v>34</v>
      </c>
      <c r="C37" s="30">
        <v>1</v>
      </c>
      <c r="D37" s="31">
        <v>5</v>
      </c>
      <c r="E37" s="32">
        <v>3934</v>
      </c>
      <c r="F37" s="33">
        <f>E37*C37</f>
        <v>3934</v>
      </c>
      <c r="G37" s="33"/>
      <c r="H37" s="33"/>
      <c r="I37" s="33">
        <f>F37*0.5</f>
        <v>1967</v>
      </c>
      <c r="J37" s="33"/>
      <c r="K37" s="33"/>
      <c r="L37" s="33"/>
      <c r="M37" s="18">
        <f>F37+I37</f>
        <v>5901</v>
      </c>
      <c r="N37" s="34">
        <f>SUM(F37:M37)</f>
        <v>11802</v>
      </c>
      <c r="O37" s="18">
        <f>N37*5</f>
        <v>59010</v>
      </c>
      <c r="P37" s="18">
        <v>0</v>
      </c>
      <c r="Q37" s="18">
        <f>F37</f>
        <v>3934</v>
      </c>
      <c r="R37" s="82">
        <f>F37*4</f>
        <v>15736</v>
      </c>
      <c r="S37" s="35">
        <f>SUM(O37:R37)</f>
        <v>78680</v>
      </c>
      <c r="T37" s="21"/>
    </row>
    <row r="38" spans="1:20" x14ac:dyDescent="0.25">
      <c r="A38" s="13">
        <v>2</v>
      </c>
      <c r="B38" s="29" t="s">
        <v>29</v>
      </c>
      <c r="C38" s="30">
        <v>1.5</v>
      </c>
      <c r="D38" s="31">
        <v>7</v>
      </c>
      <c r="E38" s="32">
        <v>4455</v>
      </c>
      <c r="F38" s="33">
        <f t="shared" ref="F38:F40" si="17">E38*C38</f>
        <v>6682.5</v>
      </c>
      <c r="G38" s="33"/>
      <c r="H38" s="33"/>
      <c r="I38" s="33">
        <f t="shared" ref="I38:I40" si="18">F38*0.5</f>
        <v>3341.25</v>
      </c>
      <c r="J38" s="33"/>
      <c r="K38" s="33"/>
      <c r="L38" s="33"/>
      <c r="M38" s="18">
        <f t="shared" ref="M38:M39" si="19">F38+I38</f>
        <v>10023.75</v>
      </c>
      <c r="N38" s="34">
        <f t="shared" ref="N38:N39" si="20">SUM(F38:M38)</f>
        <v>20047.5</v>
      </c>
      <c r="O38" s="18">
        <f t="shared" ref="O38:O40" si="21">N38*5</f>
        <v>100237.5</v>
      </c>
      <c r="P38" s="18">
        <f>E38*C38</f>
        <v>6682.5</v>
      </c>
      <c r="Q38" s="18">
        <f t="shared" ref="Q38:Q39" si="22">F38</f>
        <v>6682.5</v>
      </c>
      <c r="R38" s="82">
        <f>F38*3.5</f>
        <v>23388.75</v>
      </c>
      <c r="S38" s="35">
        <f t="shared" ref="S38:S40" si="23">SUM(O38:R38)</f>
        <v>136991.25</v>
      </c>
      <c r="T38" s="21"/>
    </row>
    <row r="39" spans="1:20" ht="15.75" customHeight="1" x14ac:dyDescent="0.25">
      <c r="A39" s="22">
        <v>3</v>
      </c>
      <c r="B39" s="36" t="s">
        <v>37</v>
      </c>
      <c r="C39" s="30">
        <v>1</v>
      </c>
      <c r="D39" s="31">
        <v>2</v>
      </c>
      <c r="E39" s="32">
        <v>3153</v>
      </c>
      <c r="F39" s="33">
        <f t="shared" si="17"/>
        <v>3153</v>
      </c>
      <c r="G39" s="33"/>
      <c r="H39" s="33"/>
      <c r="I39" s="33">
        <f t="shared" si="18"/>
        <v>1576.5</v>
      </c>
      <c r="J39" s="33"/>
      <c r="K39" s="33"/>
      <c r="L39" s="33">
        <f>F39*0.1</f>
        <v>315.3</v>
      </c>
      <c r="M39" s="18">
        <f t="shared" si="19"/>
        <v>4729.5</v>
      </c>
      <c r="N39" s="34">
        <f t="shared" si="20"/>
        <v>9774.2999999999993</v>
      </c>
      <c r="O39" s="18">
        <f t="shared" si="21"/>
        <v>48871.5</v>
      </c>
      <c r="P39" s="18">
        <v>0</v>
      </c>
      <c r="Q39" s="18">
        <f t="shared" si="22"/>
        <v>3153</v>
      </c>
      <c r="R39" s="82">
        <f t="shared" ref="R39:R40" si="24">F39*3.5</f>
        <v>11035.5</v>
      </c>
      <c r="S39" s="35">
        <f t="shared" si="23"/>
        <v>63060</v>
      </c>
      <c r="T39" s="21"/>
    </row>
    <row r="40" spans="1:20" ht="15.75" thickBot="1" x14ac:dyDescent="0.3">
      <c r="A40" s="37">
        <v>4</v>
      </c>
      <c r="B40" s="38" t="s">
        <v>56</v>
      </c>
      <c r="C40" s="103">
        <v>2</v>
      </c>
      <c r="D40" s="40">
        <v>1</v>
      </c>
      <c r="E40" s="41">
        <v>2893</v>
      </c>
      <c r="F40" s="42">
        <f t="shared" si="17"/>
        <v>5786</v>
      </c>
      <c r="G40" s="42">
        <f>F40*30%</f>
        <v>1735.8</v>
      </c>
      <c r="H40" s="42"/>
      <c r="I40" s="42">
        <f t="shared" si="18"/>
        <v>2893</v>
      </c>
      <c r="J40" s="42"/>
      <c r="K40" s="42"/>
      <c r="L40" s="42"/>
      <c r="M40" s="42">
        <f>F40+I40+G40</f>
        <v>10414.799999999999</v>
      </c>
      <c r="N40" s="43">
        <f t="shared" ref="N40" si="25">SUM(F40:M40)</f>
        <v>20829.599999999999</v>
      </c>
      <c r="O40" s="42">
        <f t="shared" si="21"/>
        <v>104148</v>
      </c>
      <c r="P40" s="42">
        <v>0</v>
      </c>
      <c r="Q40" s="42">
        <v>0</v>
      </c>
      <c r="R40" s="82">
        <f t="shared" si="24"/>
        <v>20251</v>
      </c>
      <c r="S40" s="45">
        <f t="shared" si="23"/>
        <v>124399</v>
      </c>
      <c r="T40" s="21"/>
    </row>
    <row r="41" spans="1:20" ht="15.75" thickBot="1" x14ac:dyDescent="0.3">
      <c r="A41" s="93"/>
      <c r="B41" s="94"/>
      <c r="C41" s="95">
        <f>SUM(C37:C40)</f>
        <v>5.5</v>
      </c>
      <c r="D41" s="93"/>
      <c r="E41" s="96"/>
      <c r="F41" s="57"/>
      <c r="G41" s="57"/>
      <c r="H41" s="57"/>
      <c r="I41" s="57"/>
      <c r="J41" s="57"/>
      <c r="K41" s="57"/>
      <c r="L41" s="57"/>
      <c r="M41" s="57"/>
      <c r="N41" s="88"/>
      <c r="O41" s="57"/>
      <c r="P41" s="57"/>
      <c r="Q41" s="57"/>
      <c r="R41" s="57"/>
      <c r="S41" s="97"/>
      <c r="T41" s="21"/>
    </row>
    <row r="42" spans="1:20" ht="19.5" customHeight="1" x14ac:dyDescent="0.25">
      <c r="A42" s="130" t="s">
        <v>38</v>
      </c>
      <c r="B42" s="131"/>
      <c r="C42" s="131"/>
      <c r="D42" s="132"/>
      <c r="E42" s="46"/>
      <c r="F42" s="47"/>
      <c r="G42" s="47"/>
      <c r="H42" s="47"/>
      <c r="I42" s="47"/>
      <c r="J42" s="47"/>
      <c r="K42" s="47"/>
      <c r="L42" s="47"/>
      <c r="M42" s="47"/>
      <c r="N42" s="48"/>
      <c r="O42" s="47"/>
      <c r="P42" s="47"/>
      <c r="Q42" s="47"/>
      <c r="R42" s="84"/>
      <c r="S42" s="49"/>
      <c r="T42" s="21"/>
    </row>
    <row r="43" spans="1:20" ht="17.25" customHeight="1" x14ac:dyDescent="0.25">
      <c r="A43" s="22">
        <v>1</v>
      </c>
      <c r="B43" s="14" t="s">
        <v>39</v>
      </c>
      <c r="C43" s="50">
        <v>0.5</v>
      </c>
      <c r="D43" s="25">
        <v>12</v>
      </c>
      <c r="E43" s="51">
        <v>6133</v>
      </c>
      <c r="F43" s="52">
        <f>E43*C43</f>
        <v>3066.5</v>
      </c>
      <c r="G43" s="52"/>
      <c r="H43" s="52">
        <f>F43*0.3</f>
        <v>919.94999999999993</v>
      </c>
      <c r="I43" s="52">
        <f t="shared" si="1"/>
        <v>1533.25</v>
      </c>
      <c r="J43" s="52"/>
      <c r="K43" s="52"/>
      <c r="L43" s="52"/>
      <c r="M43" s="52">
        <f>F43*2</f>
        <v>6133</v>
      </c>
      <c r="N43" s="53">
        <f>SUM(F43:M43)</f>
        <v>11652.7</v>
      </c>
      <c r="O43" s="18">
        <f>N43*5</f>
        <v>58263.5</v>
      </c>
      <c r="P43" s="52">
        <f>E43*C43</f>
        <v>3066.5</v>
      </c>
      <c r="Q43" s="18">
        <f>F43</f>
        <v>3066.5</v>
      </c>
      <c r="R43" s="82">
        <f>F43*4</f>
        <v>12266</v>
      </c>
      <c r="S43" s="54">
        <f>SUM(O43:R43)</f>
        <v>76662.5</v>
      </c>
      <c r="T43" s="21"/>
    </row>
    <row r="44" spans="1:20" s="63" customFormat="1" ht="15" customHeight="1" x14ac:dyDescent="0.25">
      <c r="A44" s="13">
        <v>2</v>
      </c>
      <c r="B44" s="64" t="s">
        <v>45</v>
      </c>
      <c r="C44" s="66">
        <v>1</v>
      </c>
      <c r="D44" s="16">
        <v>8</v>
      </c>
      <c r="E44" s="59">
        <v>4745</v>
      </c>
      <c r="F44" s="18">
        <f>E44*C44</f>
        <v>4745</v>
      </c>
      <c r="G44" s="18"/>
      <c r="H44" s="18">
        <f>F44*0.3</f>
        <v>1423.5</v>
      </c>
      <c r="I44" s="18">
        <f>F44*0.5</f>
        <v>2372.5</v>
      </c>
      <c r="J44" s="18">
        <f t="shared" ref="J44" si="26">F44*0.15</f>
        <v>711.75</v>
      </c>
      <c r="K44" s="18">
        <f t="shared" ref="K44" si="27">F44*0.5</f>
        <v>2372.5</v>
      </c>
      <c r="L44" s="18"/>
      <c r="M44" s="18">
        <f>F44/2</f>
        <v>2372.5</v>
      </c>
      <c r="N44" s="19">
        <f>SUM(F44:M44)</f>
        <v>13997.75</v>
      </c>
      <c r="O44" s="18">
        <f t="shared" ref="O44" si="28">N44*5</f>
        <v>69988.75</v>
      </c>
      <c r="P44" s="18">
        <v>0</v>
      </c>
      <c r="Q44" s="18"/>
      <c r="R44" s="82">
        <f>F44*2.5</f>
        <v>11862.5</v>
      </c>
      <c r="S44" s="20">
        <f>SUM(O44:R44)</f>
        <v>81851.25</v>
      </c>
      <c r="T44" s="21"/>
    </row>
    <row r="45" spans="1:20" ht="15.75" customHeight="1" x14ac:dyDescent="0.25">
      <c r="A45" s="22">
        <v>3</v>
      </c>
      <c r="B45" s="23" t="s">
        <v>29</v>
      </c>
      <c r="C45" s="50">
        <v>2</v>
      </c>
      <c r="D45" s="25">
        <v>7</v>
      </c>
      <c r="E45" s="51">
        <v>4455</v>
      </c>
      <c r="F45" s="18">
        <f t="shared" ref="F45:F46" si="29">E45*C45</f>
        <v>8910</v>
      </c>
      <c r="G45" s="18"/>
      <c r="H45" s="18"/>
      <c r="I45" s="18">
        <f t="shared" si="1"/>
        <v>4455</v>
      </c>
      <c r="J45" s="18"/>
      <c r="K45" s="18"/>
      <c r="L45" s="18"/>
      <c r="M45" s="52">
        <f>F45+I45</f>
        <v>13365</v>
      </c>
      <c r="N45" s="19">
        <f>SUM(F45:M45)</f>
        <v>26730</v>
      </c>
      <c r="O45" s="18">
        <f t="shared" ref="O45:O46" si="30">N45*5</f>
        <v>133650</v>
      </c>
      <c r="P45" s="52">
        <f>E45*C45</f>
        <v>8910</v>
      </c>
      <c r="Q45" s="18">
        <f t="shared" ref="Q45:Q46" si="31">F45</f>
        <v>8910</v>
      </c>
      <c r="R45" s="82">
        <f>F45*3.5</f>
        <v>31185</v>
      </c>
      <c r="S45" s="20">
        <f t="shared" ref="S45:S46" si="32">SUM(O45:R45)</f>
        <v>182655</v>
      </c>
      <c r="T45" s="21"/>
    </row>
    <row r="46" spans="1:20" ht="15.75" customHeight="1" x14ac:dyDescent="0.25">
      <c r="A46" s="22">
        <v>4</v>
      </c>
      <c r="B46" s="81" t="s">
        <v>37</v>
      </c>
      <c r="C46" s="50">
        <v>0.5</v>
      </c>
      <c r="D46" s="25">
        <v>2</v>
      </c>
      <c r="E46" s="51">
        <v>3153</v>
      </c>
      <c r="F46" s="18">
        <f t="shared" si="29"/>
        <v>1576.5</v>
      </c>
      <c r="G46" s="18"/>
      <c r="H46" s="18"/>
      <c r="I46" s="18">
        <f t="shared" si="1"/>
        <v>788.25</v>
      </c>
      <c r="J46" s="18"/>
      <c r="K46" s="18"/>
      <c r="L46" s="18">
        <f>F46*0.1</f>
        <v>157.65</v>
      </c>
      <c r="M46" s="52">
        <f>F46+I46</f>
        <v>2364.75</v>
      </c>
      <c r="N46" s="19">
        <f t="shared" ref="N46" si="33">SUM(F46:M46)</f>
        <v>4887.1499999999996</v>
      </c>
      <c r="O46" s="18">
        <f t="shared" si="30"/>
        <v>24435.75</v>
      </c>
      <c r="P46" s="52">
        <v>0</v>
      </c>
      <c r="Q46" s="18">
        <f t="shared" si="31"/>
        <v>1576.5</v>
      </c>
      <c r="R46" s="82">
        <f>F46*3.5</f>
        <v>5517.75</v>
      </c>
      <c r="S46" s="20">
        <f t="shared" si="32"/>
        <v>31530</v>
      </c>
      <c r="T46" s="21"/>
    </row>
    <row r="47" spans="1:20" ht="17.25" customHeight="1" thickBot="1" x14ac:dyDescent="0.3">
      <c r="A47" s="98"/>
      <c r="B47" s="38"/>
      <c r="C47" s="39">
        <f>SUM(C43:C46)</f>
        <v>4</v>
      </c>
      <c r="D47" s="40"/>
      <c r="E47" s="75"/>
      <c r="F47" s="42"/>
      <c r="G47" s="42"/>
      <c r="H47" s="42"/>
      <c r="I47" s="42"/>
      <c r="J47" s="42"/>
      <c r="K47" s="42"/>
      <c r="L47" s="42"/>
      <c r="M47" s="42"/>
      <c r="N47" s="43"/>
      <c r="O47" s="42"/>
      <c r="P47" s="44"/>
      <c r="Q47" s="42"/>
      <c r="R47" s="83"/>
      <c r="S47" s="45"/>
      <c r="T47" s="21"/>
    </row>
    <row r="48" spans="1:20" ht="17.25" customHeight="1" x14ac:dyDescent="0.25">
      <c r="A48" s="133" t="s">
        <v>40</v>
      </c>
      <c r="B48" s="134"/>
      <c r="C48" s="134"/>
      <c r="D48" s="135"/>
      <c r="E48" s="58"/>
      <c r="F48" s="47"/>
      <c r="G48" s="47"/>
      <c r="H48" s="47"/>
      <c r="I48" s="47"/>
      <c r="J48" s="47"/>
      <c r="K48" s="47"/>
      <c r="L48" s="47"/>
      <c r="M48" s="47"/>
      <c r="N48" s="48"/>
      <c r="O48" s="47"/>
      <c r="P48" s="47"/>
      <c r="Q48" s="47"/>
      <c r="R48" s="84"/>
      <c r="S48" s="49"/>
      <c r="T48" s="21"/>
    </row>
    <row r="49" spans="1:20" ht="17.25" customHeight="1" x14ac:dyDescent="0.25">
      <c r="A49" s="13">
        <v>1</v>
      </c>
      <c r="B49" s="14" t="s">
        <v>39</v>
      </c>
      <c r="C49" s="15">
        <v>0.5</v>
      </c>
      <c r="D49" s="16">
        <v>12</v>
      </c>
      <c r="E49" s="59">
        <v>6133</v>
      </c>
      <c r="F49" s="18">
        <f>E49*C49</f>
        <v>3066.5</v>
      </c>
      <c r="G49" s="18"/>
      <c r="H49" s="18">
        <f>F49*0.3</f>
        <v>919.94999999999993</v>
      </c>
      <c r="I49" s="18">
        <f t="shared" ref="I49:I51" si="34">F49*0.5</f>
        <v>1533.25</v>
      </c>
      <c r="J49" s="18"/>
      <c r="K49" s="18"/>
      <c r="L49" s="18"/>
      <c r="M49" s="18">
        <f>F49*2</f>
        <v>6133</v>
      </c>
      <c r="N49" s="19">
        <f>SUM(F49:M49)</f>
        <v>11652.7</v>
      </c>
      <c r="O49" s="18">
        <f>N49*5</f>
        <v>58263.5</v>
      </c>
      <c r="P49" s="18">
        <f>E49*C49</f>
        <v>3066.5</v>
      </c>
      <c r="Q49" s="18">
        <f>F49</f>
        <v>3066.5</v>
      </c>
      <c r="R49" s="82">
        <f>F49*4</f>
        <v>12266</v>
      </c>
      <c r="S49" s="20">
        <f>SUM(O49:R49)</f>
        <v>76662.5</v>
      </c>
      <c r="T49" s="21"/>
    </row>
    <row r="50" spans="1:20" ht="17.25" customHeight="1" x14ac:dyDescent="0.25">
      <c r="A50" s="13">
        <v>2</v>
      </c>
      <c r="B50" s="27" t="s">
        <v>29</v>
      </c>
      <c r="C50" s="15">
        <v>2</v>
      </c>
      <c r="D50" s="16">
        <v>7</v>
      </c>
      <c r="E50" s="59">
        <v>4455</v>
      </c>
      <c r="F50" s="18">
        <f t="shared" ref="F50:F51" si="35">E50*C50</f>
        <v>8910</v>
      </c>
      <c r="G50" s="18"/>
      <c r="H50" s="18"/>
      <c r="I50" s="18">
        <f t="shared" si="34"/>
        <v>4455</v>
      </c>
      <c r="J50" s="18"/>
      <c r="K50" s="18"/>
      <c r="L50" s="18"/>
      <c r="M50" s="18">
        <f t="shared" ref="M50:M51" si="36">F50+I50</f>
        <v>13365</v>
      </c>
      <c r="N50" s="19">
        <f>SUM(F50:M50)</f>
        <v>26730</v>
      </c>
      <c r="O50" s="18">
        <f t="shared" ref="O50:O51" si="37">N50*5</f>
        <v>133650</v>
      </c>
      <c r="P50" s="18">
        <f>E50*C50</f>
        <v>8910</v>
      </c>
      <c r="Q50" s="18">
        <f t="shared" ref="Q50:Q51" si="38">F50</f>
        <v>8910</v>
      </c>
      <c r="R50" s="82">
        <f>F50*3.5</f>
        <v>31185</v>
      </c>
      <c r="S50" s="20">
        <f t="shared" ref="S50:S51" si="39">SUM(O50:R50)</f>
        <v>182655</v>
      </c>
      <c r="T50" s="21"/>
    </row>
    <row r="51" spans="1:20" ht="15.75" customHeight="1" x14ac:dyDescent="0.25">
      <c r="A51" s="13">
        <f t="shared" ref="A51" si="40">A50+1</f>
        <v>3</v>
      </c>
      <c r="B51" s="28" t="s">
        <v>37</v>
      </c>
      <c r="C51" s="15">
        <v>0.5</v>
      </c>
      <c r="D51" s="16">
        <v>2</v>
      </c>
      <c r="E51" s="59">
        <v>3153</v>
      </c>
      <c r="F51" s="18">
        <f t="shared" si="35"/>
        <v>1576.5</v>
      </c>
      <c r="G51" s="18"/>
      <c r="H51" s="18"/>
      <c r="I51" s="18">
        <f t="shared" si="34"/>
        <v>788.25</v>
      </c>
      <c r="J51" s="18"/>
      <c r="K51" s="18"/>
      <c r="L51" s="18">
        <f>F51*0.1</f>
        <v>157.65</v>
      </c>
      <c r="M51" s="18">
        <f t="shared" si="36"/>
        <v>2364.75</v>
      </c>
      <c r="N51" s="19">
        <f t="shared" ref="N51" si="41">SUM(F51:M51)</f>
        <v>4887.1499999999996</v>
      </c>
      <c r="O51" s="18">
        <f t="shared" si="37"/>
        <v>24435.75</v>
      </c>
      <c r="P51" s="18">
        <v>0</v>
      </c>
      <c r="Q51" s="18">
        <f t="shared" si="38"/>
        <v>1576.5</v>
      </c>
      <c r="R51" s="82">
        <f>F51*3.5</f>
        <v>5517.75</v>
      </c>
      <c r="S51" s="20">
        <f t="shared" si="39"/>
        <v>31530</v>
      </c>
      <c r="T51" s="21"/>
    </row>
    <row r="52" spans="1:20" ht="17.25" customHeight="1" thickBot="1" x14ac:dyDescent="0.3">
      <c r="A52" s="60"/>
      <c r="B52" s="61"/>
      <c r="C52" s="55">
        <f>SUM(C49:C51)</f>
        <v>3</v>
      </c>
      <c r="D52" s="31"/>
      <c r="E52" s="56"/>
      <c r="F52" s="33"/>
      <c r="G52" s="33"/>
      <c r="H52" s="33"/>
      <c r="I52" s="33"/>
      <c r="J52" s="33"/>
      <c r="K52" s="33"/>
      <c r="L52" s="33"/>
      <c r="M52" s="33"/>
      <c r="N52" s="34"/>
      <c r="O52" s="33"/>
      <c r="P52" s="33"/>
      <c r="Q52" s="33"/>
      <c r="R52" s="85"/>
      <c r="S52" s="35"/>
      <c r="T52" s="21"/>
    </row>
    <row r="53" spans="1:20" s="63" customFormat="1" ht="17.25" customHeight="1" x14ac:dyDescent="0.25">
      <c r="A53" s="133" t="s">
        <v>41</v>
      </c>
      <c r="B53" s="134"/>
      <c r="C53" s="134"/>
      <c r="D53" s="135"/>
      <c r="E53" s="58"/>
      <c r="F53" s="47"/>
      <c r="G53" s="47"/>
      <c r="H53" s="47"/>
      <c r="I53" s="47"/>
      <c r="J53" s="47"/>
      <c r="K53" s="47"/>
      <c r="L53" s="47"/>
      <c r="M53" s="47"/>
      <c r="N53" s="48"/>
      <c r="O53" s="47"/>
      <c r="P53" s="47"/>
      <c r="Q53" s="47"/>
      <c r="R53" s="84"/>
      <c r="S53" s="49"/>
      <c r="T53" s="21"/>
    </row>
    <row r="54" spans="1:20" s="63" customFormat="1" ht="17.25" customHeight="1" x14ac:dyDescent="0.25">
      <c r="A54" s="13">
        <v>1</v>
      </c>
      <c r="B54" s="14" t="s">
        <v>39</v>
      </c>
      <c r="C54" s="15">
        <v>1</v>
      </c>
      <c r="D54" s="16">
        <v>12</v>
      </c>
      <c r="E54" s="59">
        <v>6133</v>
      </c>
      <c r="F54" s="18">
        <f t="shared" ref="F54:F59" si="42">E54*C54</f>
        <v>6133</v>
      </c>
      <c r="G54" s="18"/>
      <c r="H54" s="18"/>
      <c r="I54" s="18">
        <f t="shared" ref="I54:I60" si="43">F54*0.5</f>
        <v>3066.5</v>
      </c>
      <c r="J54" s="18"/>
      <c r="K54" s="18"/>
      <c r="L54" s="18"/>
      <c r="M54" s="18">
        <f>F54*2</f>
        <v>12266</v>
      </c>
      <c r="N54" s="19">
        <f>SUM(F54:M54)</f>
        <v>21465.5</v>
      </c>
      <c r="O54" s="18">
        <f>N54*5</f>
        <v>107327.5</v>
      </c>
      <c r="P54" s="18">
        <f>E54*C54</f>
        <v>6133</v>
      </c>
      <c r="Q54" s="18"/>
      <c r="R54" s="82">
        <f>F54*5</f>
        <v>30665</v>
      </c>
      <c r="S54" s="20">
        <f>SUM(O54:R54)</f>
        <v>144125.5</v>
      </c>
      <c r="T54" s="21"/>
    </row>
    <row r="55" spans="1:20" s="63" customFormat="1" ht="14.25" customHeight="1" x14ac:dyDescent="0.25">
      <c r="A55" s="13">
        <v>2</v>
      </c>
      <c r="B55" s="64" t="s">
        <v>45</v>
      </c>
      <c r="C55" s="66">
        <v>1</v>
      </c>
      <c r="D55" s="16">
        <v>8</v>
      </c>
      <c r="E55" s="59">
        <v>4745</v>
      </c>
      <c r="F55" s="18">
        <f t="shared" si="42"/>
        <v>4745</v>
      </c>
      <c r="G55" s="18"/>
      <c r="H55" s="18">
        <f>F55*0.3</f>
        <v>1423.5</v>
      </c>
      <c r="I55" s="18">
        <f>F55*0.5</f>
        <v>2372.5</v>
      </c>
      <c r="J55" s="18">
        <f>F55*0.15</f>
        <v>711.75</v>
      </c>
      <c r="K55" s="18">
        <f>F55*0.5</f>
        <v>2372.5</v>
      </c>
      <c r="L55" s="18"/>
      <c r="M55" s="18">
        <f t="shared" ref="M55" si="44">F55/2</f>
        <v>2372.5</v>
      </c>
      <c r="N55" s="19">
        <f>SUM(F55:M55)</f>
        <v>13997.75</v>
      </c>
      <c r="O55" s="18">
        <f>N55*5</f>
        <v>69988.75</v>
      </c>
      <c r="P55" s="18">
        <v>0</v>
      </c>
      <c r="Q55" s="18"/>
      <c r="R55" s="82">
        <f t="shared" ref="R55" si="45">F55*2.5</f>
        <v>11862.5</v>
      </c>
      <c r="S55" s="20">
        <f>SUM(O55:R55)</f>
        <v>81851.25</v>
      </c>
      <c r="T55" s="21"/>
    </row>
    <row r="56" spans="1:20" s="63" customFormat="1" ht="15" customHeight="1" x14ac:dyDescent="0.25">
      <c r="A56" s="13">
        <v>3</v>
      </c>
      <c r="B56" s="14" t="s">
        <v>29</v>
      </c>
      <c r="C56" s="15">
        <v>1</v>
      </c>
      <c r="D56" s="16">
        <v>10</v>
      </c>
      <c r="E56" s="59">
        <v>5265</v>
      </c>
      <c r="F56" s="18">
        <f t="shared" si="42"/>
        <v>5265</v>
      </c>
      <c r="G56" s="18"/>
      <c r="H56" s="18"/>
      <c r="I56" s="18">
        <f t="shared" si="43"/>
        <v>2632.5</v>
      </c>
      <c r="J56" s="18"/>
      <c r="K56" s="18"/>
      <c r="L56" s="18"/>
      <c r="M56" s="18">
        <f t="shared" ref="M56:M60" si="46">F56+I56</f>
        <v>7897.5</v>
      </c>
      <c r="N56" s="19">
        <f>SUM(F56:M56)</f>
        <v>15795</v>
      </c>
      <c r="O56" s="18">
        <f>N56*5</f>
        <v>78975</v>
      </c>
      <c r="P56" s="18">
        <f>E56*C56</f>
        <v>5265</v>
      </c>
      <c r="Q56" s="18"/>
      <c r="R56" s="82">
        <f>F56*3.5</f>
        <v>18427.5</v>
      </c>
      <c r="S56" s="20">
        <f>SUM(O56:R56)</f>
        <v>102667.5</v>
      </c>
      <c r="T56" s="21"/>
    </row>
    <row r="57" spans="1:20" s="63" customFormat="1" ht="17.25" customHeight="1" x14ac:dyDescent="0.25">
      <c r="A57" s="13">
        <v>4</v>
      </c>
      <c r="B57" s="64" t="s">
        <v>29</v>
      </c>
      <c r="C57" s="15">
        <v>2.5</v>
      </c>
      <c r="D57" s="16">
        <v>7</v>
      </c>
      <c r="E57" s="59">
        <v>4455</v>
      </c>
      <c r="F57" s="18">
        <f t="shared" si="42"/>
        <v>11137.5</v>
      </c>
      <c r="G57" s="18"/>
      <c r="H57" s="18"/>
      <c r="I57" s="18">
        <f t="shared" si="43"/>
        <v>5568.75</v>
      </c>
      <c r="J57" s="18"/>
      <c r="K57" s="18"/>
      <c r="L57" s="18"/>
      <c r="M57" s="18">
        <f t="shared" si="46"/>
        <v>16706.25</v>
      </c>
      <c r="N57" s="19">
        <f t="shared" ref="N57:N60" si="47">SUM(F57:M57)</f>
        <v>33412.5</v>
      </c>
      <c r="O57" s="18">
        <f t="shared" ref="O57:O60" si="48">N57*5</f>
        <v>167062.5</v>
      </c>
      <c r="P57" s="18">
        <f t="shared" ref="P57:P59" si="49">E57*C57</f>
        <v>11137.5</v>
      </c>
      <c r="Q57" s="18"/>
      <c r="R57" s="82">
        <f t="shared" ref="R57:R60" si="50">F57*3.5</f>
        <v>38981.25</v>
      </c>
      <c r="S57" s="20">
        <f t="shared" ref="S57:S60" si="51">SUM(O57:R57)</f>
        <v>217181.25</v>
      </c>
      <c r="T57" s="21"/>
    </row>
    <row r="58" spans="1:20" s="63" customFormat="1" ht="17.25" customHeight="1" x14ac:dyDescent="0.25">
      <c r="A58" s="13">
        <v>5</v>
      </c>
      <c r="B58" s="64" t="s">
        <v>42</v>
      </c>
      <c r="C58" s="15">
        <v>0.5</v>
      </c>
      <c r="D58" s="16">
        <v>6</v>
      </c>
      <c r="E58" s="59">
        <v>4195</v>
      </c>
      <c r="F58" s="18">
        <f t="shared" si="42"/>
        <v>2097.5</v>
      </c>
      <c r="G58" s="18"/>
      <c r="H58" s="18"/>
      <c r="I58" s="18">
        <f t="shared" si="43"/>
        <v>1048.75</v>
      </c>
      <c r="J58" s="18"/>
      <c r="K58" s="18"/>
      <c r="L58" s="18"/>
      <c r="M58" s="18">
        <f t="shared" si="46"/>
        <v>3146.25</v>
      </c>
      <c r="N58" s="19">
        <f t="shared" si="47"/>
        <v>6292.5</v>
      </c>
      <c r="O58" s="18">
        <f t="shared" si="48"/>
        <v>31462.5</v>
      </c>
      <c r="P58" s="18">
        <f t="shared" si="49"/>
        <v>2097.5</v>
      </c>
      <c r="Q58" s="18"/>
      <c r="R58" s="82">
        <f t="shared" si="50"/>
        <v>7341.25</v>
      </c>
      <c r="S58" s="20">
        <f t="shared" si="51"/>
        <v>40901.25</v>
      </c>
      <c r="T58" s="21"/>
    </row>
    <row r="59" spans="1:20" s="63" customFormat="1" ht="17.25" customHeight="1" x14ac:dyDescent="0.25">
      <c r="A59" s="13">
        <v>6</v>
      </c>
      <c r="B59" s="64" t="s">
        <v>43</v>
      </c>
      <c r="C59" s="15">
        <v>0.5</v>
      </c>
      <c r="D59" s="16">
        <v>6</v>
      </c>
      <c r="E59" s="59">
        <v>4195</v>
      </c>
      <c r="F59" s="18">
        <f t="shared" si="42"/>
        <v>2097.5</v>
      </c>
      <c r="G59" s="18"/>
      <c r="H59" s="18"/>
      <c r="I59" s="18">
        <f t="shared" si="43"/>
        <v>1048.75</v>
      </c>
      <c r="J59" s="18"/>
      <c r="K59" s="18"/>
      <c r="L59" s="18"/>
      <c r="M59" s="18">
        <f t="shared" si="46"/>
        <v>3146.25</v>
      </c>
      <c r="N59" s="19">
        <f t="shared" si="47"/>
        <v>6292.5</v>
      </c>
      <c r="O59" s="18">
        <f t="shared" si="48"/>
        <v>31462.5</v>
      </c>
      <c r="P59" s="18">
        <f t="shared" si="49"/>
        <v>2097.5</v>
      </c>
      <c r="Q59" s="18"/>
      <c r="R59" s="82">
        <f t="shared" si="50"/>
        <v>7341.25</v>
      </c>
      <c r="S59" s="20">
        <f t="shared" si="51"/>
        <v>40901.25</v>
      </c>
      <c r="T59" s="21"/>
    </row>
    <row r="60" spans="1:20" ht="15.75" customHeight="1" x14ac:dyDescent="0.25">
      <c r="A60" s="13">
        <v>7</v>
      </c>
      <c r="B60" s="28" t="s">
        <v>37</v>
      </c>
      <c r="C60" s="15">
        <v>0.5</v>
      </c>
      <c r="D60" s="16">
        <v>2</v>
      </c>
      <c r="E60" s="59">
        <v>3153</v>
      </c>
      <c r="F60" s="18">
        <f t="shared" ref="F60" si="52">E60*C60</f>
        <v>1576.5</v>
      </c>
      <c r="G60" s="18"/>
      <c r="H60" s="18"/>
      <c r="I60" s="18">
        <f t="shared" si="43"/>
        <v>788.25</v>
      </c>
      <c r="J60" s="18"/>
      <c r="K60" s="18"/>
      <c r="L60" s="18">
        <f>F60*0.1</f>
        <v>157.65</v>
      </c>
      <c r="M60" s="18">
        <f t="shared" si="46"/>
        <v>2364.75</v>
      </c>
      <c r="N60" s="19">
        <f t="shared" si="47"/>
        <v>4887.1499999999996</v>
      </c>
      <c r="O60" s="18">
        <f t="shared" si="48"/>
        <v>24435.75</v>
      </c>
      <c r="P60" s="18">
        <v>0</v>
      </c>
      <c r="Q60" s="18"/>
      <c r="R60" s="82">
        <f t="shared" si="50"/>
        <v>5517.75</v>
      </c>
      <c r="S60" s="20">
        <f t="shared" si="51"/>
        <v>29953.5</v>
      </c>
      <c r="T60" s="21"/>
    </row>
    <row r="61" spans="1:20" s="63" customFormat="1" ht="17.25" customHeight="1" thickBot="1" x14ac:dyDescent="0.3">
      <c r="A61" s="37"/>
      <c r="B61" s="65"/>
      <c r="C61" s="39">
        <f>SUM(C54:C60)</f>
        <v>7</v>
      </c>
      <c r="D61" s="40"/>
      <c r="E61" s="75"/>
      <c r="F61" s="42"/>
      <c r="G61" s="42"/>
      <c r="H61" s="42"/>
      <c r="I61" s="42"/>
      <c r="J61" s="42"/>
      <c r="K61" s="42"/>
      <c r="L61" s="42"/>
      <c r="M61" s="42"/>
      <c r="N61" s="43"/>
      <c r="O61" s="42"/>
      <c r="P61" s="42"/>
      <c r="Q61" s="42"/>
      <c r="R61" s="83"/>
      <c r="S61" s="45"/>
      <c r="T61" s="21"/>
    </row>
    <row r="62" spans="1:20" s="63" customFormat="1" ht="17.25" customHeight="1" x14ac:dyDescent="0.25">
      <c r="A62" s="133" t="s">
        <v>44</v>
      </c>
      <c r="B62" s="134"/>
      <c r="C62" s="134"/>
      <c r="D62" s="135"/>
      <c r="E62" s="58"/>
      <c r="F62" s="47"/>
      <c r="G62" s="47"/>
      <c r="H62" s="47"/>
      <c r="I62" s="47"/>
      <c r="J62" s="47"/>
      <c r="K62" s="47"/>
      <c r="L62" s="47"/>
      <c r="M62" s="47"/>
      <c r="N62" s="48"/>
      <c r="O62" s="47"/>
      <c r="P62" s="47"/>
      <c r="Q62" s="47"/>
      <c r="R62" s="84"/>
      <c r="S62" s="49"/>
      <c r="T62" s="21"/>
    </row>
    <row r="63" spans="1:20" s="63" customFormat="1" ht="17.25" customHeight="1" x14ac:dyDescent="0.25">
      <c r="A63" s="13">
        <v>1</v>
      </c>
      <c r="B63" s="14" t="s">
        <v>39</v>
      </c>
      <c r="C63" s="15">
        <v>1</v>
      </c>
      <c r="D63" s="16">
        <v>10</v>
      </c>
      <c r="E63" s="59">
        <v>5265</v>
      </c>
      <c r="F63" s="18">
        <f t="shared" ref="F63:F68" si="53">E63*C63</f>
        <v>5265</v>
      </c>
      <c r="G63" s="18"/>
      <c r="H63" s="18"/>
      <c r="I63" s="18">
        <f t="shared" ref="I63:I70" si="54">F63*0.5</f>
        <v>2632.5</v>
      </c>
      <c r="J63" s="18"/>
      <c r="K63" s="18"/>
      <c r="L63" s="18"/>
      <c r="M63" s="18">
        <f>F63*2</f>
        <v>10530</v>
      </c>
      <c r="N63" s="19">
        <f>SUM(F63:M63)</f>
        <v>18427.5</v>
      </c>
      <c r="O63" s="18">
        <f>N63*5</f>
        <v>92137.5</v>
      </c>
      <c r="P63" s="18">
        <f>E63*C63</f>
        <v>5265</v>
      </c>
      <c r="Q63" s="18"/>
      <c r="R63" s="82">
        <f>F63*7.5</f>
        <v>39487.5</v>
      </c>
      <c r="S63" s="20">
        <f>SUM(O63:R63)</f>
        <v>136890</v>
      </c>
      <c r="T63" s="21"/>
    </row>
    <row r="64" spans="1:20" s="63" customFormat="1" ht="17.25" customHeight="1" x14ac:dyDescent="0.25">
      <c r="A64" s="13">
        <v>2</v>
      </c>
      <c r="B64" s="64" t="s">
        <v>45</v>
      </c>
      <c r="C64" s="66">
        <v>1</v>
      </c>
      <c r="D64" s="16">
        <v>8</v>
      </c>
      <c r="E64" s="59">
        <v>4745</v>
      </c>
      <c r="F64" s="18">
        <f t="shared" si="53"/>
        <v>4745</v>
      </c>
      <c r="G64" s="18"/>
      <c r="H64" s="18">
        <f>F64*0.2</f>
        <v>949</v>
      </c>
      <c r="I64" s="18">
        <f>F64*0.5</f>
        <v>2372.5</v>
      </c>
      <c r="J64" s="18">
        <f>F64*0.15</f>
        <v>711.75</v>
      </c>
      <c r="K64" s="18">
        <f>F64*0.5</f>
        <v>2372.5</v>
      </c>
      <c r="L64" s="18"/>
      <c r="M64" s="18">
        <f>F64/2</f>
        <v>2372.5</v>
      </c>
      <c r="N64" s="19">
        <f>SUM(F64:M64)</f>
        <v>13523.25</v>
      </c>
      <c r="O64" s="18">
        <f>N64*5</f>
        <v>67616.25</v>
      </c>
      <c r="P64" s="18">
        <v>0</v>
      </c>
      <c r="Q64" s="18"/>
      <c r="R64" s="82">
        <f>F64*2.5</f>
        <v>11862.5</v>
      </c>
      <c r="S64" s="20">
        <f>SUM(O64:R64)</f>
        <v>79478.75</v>
      </c>
      <c r="T64" s="21"/>
    </row>
    <row r="65" spans="1:21" s="63" customFormat="1" ht="17.25" customHeight="1" x14ac:dyDescent="0.25">
      <c r="A65" s="13">
        <v>3</v>
      </c>
      <c r="B65" s="64" t="s">
        <v>29</v>
      </c>
      <c r="C65" s="66">
        <v>1</v>
      </c>
      <c r="D65" s="16">
        <v>10</v>
      </c>
      <c r="E65" s="59">
        <v>5265</v>
      </c>
      <c r="F65" s="18">
        <f t="shared" si="53"/>
        <v>5265</v>
      </c>
      <c r="G65" s="18"/>
      <c r="H65" s="18"/>
      <c r="I65" s="18">
        <f t="shared" ref="I65" si="55">F65*0.5</f>
        <v>2632.5</v>
      </c>
      <c r="J65" s="18"/>
      <c r="K65" s="18"/>
      <c r="L65" s="18"/>
      <c r="M65" s="18">
        <f>F65+I65</f>
        <v>7897.5</v>
      </c>
      <c r="N65" s="19">
        <f>SUM(F65:M65)</f>
        <v>15795</v>
      </c>
      <c r="O65" s="18">
        <f>N65*5</f>
        <v>78975</v>
      </c>
      <c r="P65" s="18">
        <f>E65*C65</f>
        <v>5265</v>
      </c>
      <c r="Q65" s="18"/>
      <c r="R65" s="82">
        <f>F65*3.5</f>
        <v>18427.5</v>
      </c>
      <c r="S65" s="20">
        <f>SUM(O65:R65)</f>
        <v>102667.5</v>
      </c>
      <c r="T65" s="21"/>
    </row>
    <row r="66" spans="1:21" s="63" customFormat="1" ht="17.25" customHeight="1" x14ac:dyDescent="0.25">
      <c r="A66" s="13">
        <v>4</v>
      </c>
      <c r="B66" s="64" t="s">
        <v>29</v>
      </c>
      <c r="C66" s="15">
        <v>1.5</v>
      </c>
      <c r="D66" s="16">
        <v>7</v>
      </c>
      <c r="E66" s="59">
        <v>4455</v>
      </c>
      <c r="F66" s="18">
        <f t="shared" si="53"/>
        <v>6682.5</v>
      </c>
      <c r="G66" s="18"/>
      <c r="H66" s="18"/>
      <c r="I66" s="18">
        <f t="shared" si="54"/>
        <v>3341.25</v>
      </c>
      <c r="J66" s="18"/>
      <c r="K66" s="18"/>
      <c r="L66" s="18"/>
      <c r="M66" s="18">
        <f t="shared" ref="M66:M69" si="56">F66+I66</f>
        <v>10023.75</v>
      </c>
      <c r="N66" s="19">
        <f t="shared" ref="N66:N69" si="57">SUM(F66:M66)</f>
        <v>20047.5</v>
      </c>
      <c r="O66" s="18">
        <f t="shared" ref="O66:O70" si="58">N66*5</f>
        <v>100237.5</v>
      </c>
      <c r="P66" s="18">
        <f t="shared" ref="P66:P68" si="59">E66*C66</f>
        <v>6682.5</v>
      </c>
      <c r="Q66" s="18"/>
      <c r="R66" s="82">
        <f t="shared" ref="R66:R70" si="60">F66*3.5</f>
        <v>23388.75</v>
      </c>
      <c r="S66" s="20">
        <f t="shared" ref="S66:S70" si="61">SUM(O66:R66)</f>
        <v>130308.75</v>
      </c>
      <c r="T66" s="21"/>
    </row>
    <row r="67" spans="1:21" s="63" customFormat="1" ht="17.25" customHeight="1" x14ac:dyDescent="0.25">
      <c r="A67" s="13">
        <v>5</v>
      </c>
      <c r="B67" s="64" t="s">
        <v>42</v>
      </c>
      <c r="C67" s="15">
        <v>1</v>
      </c>
      <c r="D67" s="16">
        <v>8</v>
      </c>
      <c r="E67" s="59">
        <v>4745</v>
      </c>
      <c r="F67" s="18">
        <f t="shared" si="53"/>
        <v>4745</v>
      </c>
      <c r="G67" s="18"/>
      <c r="H67" s="18"/>
      <c r="I67" s="18">
        <f t="shared" si="54"/>
        <v>2372.5</v>
      </c>
      <c r="J67" s="18"/>
      <c r="K67" s="18"/>
      <c r="L67" s="18"/>
      <c r="M67" s="18">
        <f t="shared" si="56"/>
        <v>7117.5</v>
      </c>
      <c r="N67" s="19">
        <f>SUM(F67:M67)</f>
        <v>14235</v>
      </c>
      <c r="O67" s="18">
        <f t="shared" si="58"/>
        <v>71175</v>
      </c>
      <c r="P67" s="18">
        <f t="shared" si="59"/>
        <v>4745</v>
      </c>
      <c r="Q67" s="18"/>
      <c r="R67" s="82">
        <f t="shared" si="60"/>
        <v>16607.5</v>
      </c>
      <c r="S67" s="20">
        <f t="shared" si="61"/>
        <v>92527.5</v>
      </c>
      <c r="T67" s="21"/>
    </row>
    <row r="68" spans="1:21" s="63" customFormat="1" ht="17.25" customHeight="1" x14ac:dyDescent="0.25">
      <c r="A68" s="13">
        <v>6</v>
      </c>
      <c r="B68" s="64" t="s">
        <v>50</v>
      </c>
      <c r="C68" s="15">
        <v>0.5</v>
      </c>
      <c r="D68" s="16">
        <v>7</v>
      </c>
      <c r="E68" s="59">
        <v>4455</v>
      </c>
      <c r="F68" s="18">
        <f t="shared" si="53"/>
        <v>2227.5</v>
      </c>
      <c r="G68" s="18"/>
      <c r="H68" s="18"/>
      <c r="I68" s="18">
        <f t="shared" si="54"/>
        <v>1113.75</v>
      </c>
      <c r="J68" s="18"/>
      <c r="K68" s="18"/>
      <c r="L68" s="18"/>
      <c r="M68" s="18">
        <f t="shared" si="56"/>
        <v>3341.25</v>
      </c>
      <c r="N68" s="19">
        <f>SUM(F68:M68)</f>
        <v>6682.5</v>
      </c>
      <c r="O68" s="18">
        <f t="shared" si="58"/>
        <v>33412.5</v>
      </c>
      <c r="P68" s="18">
        <f t="shared" si="59"/>
        <v>2227.5</v>
      </c>
      <c r="Q68" s="18"/>
      <c r="R68" s="82">
        <f t="shared" si="60"/>
        <v>7796.25</v>
      </c>
      <c r="S68" s="20">
        <f t="shared" si="61"/>
        <v>43436.25</v>
      </c>
      <c r="T68" s="21"/>
    </row>
    <row r="69" spans="1:21" ht="15.75" customHeight="1" x14ac:dyDescent="0.25">
      <c r="A69" s="13">
        <v>7</v>
      </c>
      <c r="B69" s="14" t="s">
        <v>37</v>
      </c>
      <c r="C69" s="15">
        <v>1</v>
      </c>
      <c r="D69" s="16">
        <v>2</v>
      </c>
      <c r="E69" s="59">
        <v>3153</v>
      </c>
      <c r="F69" s="18">
        <f t="shared" ref="F69:F70" si="62">E69*C69</f>
        <v>3153</v>
      </c>
      <c r="G69" s="18"/>
      <c r="H69" s="18"/>
      <c r="I69" s="18">
        <f t="shared" si="54"/>
        <v>1576.5</v>
      </c>
      <c r="J69" s="18"/>
      <c r="K69" s="18"/>
      <c r="L69" s="18">
        <f>F69*0.1</f>
        <v>315.3</v>
      </c>
      <c r="M69" s="18">
        <f t="shared" si="56"/>
        <v>4729.5</v>
      </c>
      <c r="N69" s="19">
        <f t="shared" si="57"/>
        <v>9774.2999999999993</v>
      </c>
      <c r="O69" s="18">
        <f t="shared" si="58"/>
        <v>48871.5</v>
      </c>
      <c r="P69" s="18">
        <v>0</v>
      </c>
      <c r="Q69" s="18"/>
      <c r="R69" s="82">
        <f t="shared" si="60"/>
        <v>11035.5</v>
      </c>
      <c r="S69" s="20">
        <f t="shared" si="61"/>
        <v>59907</v>
      </c>
      <c r="T69" s="21"/>
    </row>
    <row r="70" spans="1:21" ht="15.75" thickBot="1" x14ac:dyDescent="0.3">
      <c r="A70" s="13">
        <v>8</v>
      </c>
      <c r="B70" s="38" t="s">
        <v>56</v>
      </c>
      <c r="C70" s="103">
        <v>2</v>
      </c>
      <c r="D70" s="40">
        <v>1</v>
      </c>
      <c r="E70" s="41">
        <v>2893</v>
      </c>
      <c r="F70" s="42">
        <f t="shared" si="62"/>
        <v>5786</v>
      </c>
      <c r="G70" s="42">
        <f>F70*30%</f>
        <v>1735.8</v>
      </c>
      <c r="H70" s="42"/>
      <c r="I70" s="42">
        <f t="shared" si="54"/>
        <v>2893</v>
      </c>
      <c r="J70" s="42"/>
      <c r="K70" s="42"/>
      <c r="L70" s="42"/>
      <c r="M70" s="42">
        <f>F70+I70+G70</f>
        <v>10414.799999999999</v>
      </c>
      <c r="N70" s="43">
        <f t="shared" ref="N70" si="63">SUM(F70:M70)</f>
        <v>20829.599999999999</v>
      </c>
      <c r="O70" s="42">
        <f t="shared" si="58"/>
        <v>104148</v>
      </c>
      <c r="P70" s="42">
        <v>0</v>
      </c>
      <c r="Q70" s="42">
        <v>0</v>
      </c>
      <c r="R70" s="82">
        <f t="shared" si="60"/>
        <v>20251</v>
      </c>
      <c r="S70" s="45">
        <f t="shared" si="61"/>
        <v>124399</v>
      </c>
      <c r="T70" s="21"/>
    </row>
    <row r="71" spans="1:21" s="63" customFormat="1" ht="17.25" customHeight="1" thickBot="1" x14ac:dyDescent="0.3">
      <c r="A71" s="37"/>
      <c r="B71" s="65"/>
      <c r="C71" s="39">
        <f>SUM(C63:C70)</f>
        <v>9</v>
      </c>
      <c r="D71" s="40"/>
      <c r="E71" s="75"/>
      <c r="F71" s="42"/>
      <c r="G71" s="42"/>
      <c r="H71" s="42"/>
      <c r="I71" s="42"/>
      <c r="J71" s="42"/>
      <c r="K71" s="42"/>
      <c r="L71" s="42"/>
      <c r="M71" s="42"/>
      <c r="N71" s="43"/>
      <c r="O71" s="42"/>
      <c r="P71" s="42"/>
      <c r="Q71" s="42"/>
      <c r="R71" s="83"/>
      <c r="S71" s="45"/>
      <c r="T71" s="62"/>
    </row>
    <row r="72" spans="1:21" s="63" customFormat="1" x14ac:dyDescent="0.25">
      <c r="A72" s="67"/>
      <c r="B72" s="68" t="s">
        <v>46</v>
      </c>
      <c r="C72" s="69">
        <f>C71+C61+C52+C47+C35+C41</f>
        <v>54</v>
      </c>
      <c r="D72" s="70"/>
      <c r="E72" s="53"/>
      <c r="F72" s="53">
        <f t="shared" ref="F72:S72" si="64">SUM(F11:F71)</f>
        <v>236387.5</v>
      </c>
      <c r="G72" s="53">
        <f t="shared" si="64"/>
        <v>5207.3999999999996</v>
      </c>
      <c r="H72" s="53">
        <f t="shared" si="64"/>
        <v>8476.9</v>
      </c>
      <c r="I72" s="53">
        <f t="shared" si="64"/>
        <v>118193.75</v>
      </c>
      <c r="J72" s="53">
        <f t="shared" si="64"/>
        <v>2847</v>
      </c>
      <c r="K72" s="53">
        <f t="shared" si="64"/>
        <v>9490</v>
      </c>
      <c r="L72" s="53">
        <f t="shared" si="64"/>
        <v>1734.1500000000003</v>
      </c>
      <c r="M72" s="53">
        <f t="shared" si="64"/>
        <v>368518.14999999997</v>
      </c>
      <c r="N72" s="53">
        <f t="shared" si="64"/>
        <v>750854.85</v>
      </c>
      <c r="O72" s="53">
        <f t="shared" si="64"/>
        <v>3754274.25</v>
      </c>
      <c r="P72" s="53">
        <f t="shared" si="64"/>
        <v>141858.65</v>
      </c>
      <c r="Q72" s="53">
        <f t="shared" si="64"/>
        <v>125031.5</v>
      </c>
      <c r="R72" s="53">
        <f t="shared" si="64"/>
        <v>988835.6</v>
      </c>
      <c r="S72" s="53">
        <f t="shared" si="64"/>
        <v>5010000</v>
      </c>
      <c r="T72" s="62"/>
      <c r="U72" s="104"/>
    </row>
    <row r="73" spans="1:21" s="63" customFormat="1" x14ac:dyDescent="0.25">
      <c r="A73" s="128" t="s">
        <v>47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9"/>
      <c r="S73" s="71">
        <f>S72*0.22</f>
        <v>1102200</v>
      </c>
    </row>
    <row r="74" spans="1:21" s="63" customFormat="1" x14ac:dyDescent="0.25">
      <c r="A74" s="128" t="s">
        <v>48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9"/>
      <c r="S74" s="71">
        <f>S72+S73</f>
        <v>6112200</v>
      </c>
    </row>
    <row r="75" spans="1:21" s="63" customFormat="1" ht="29.25" customHeight="1" x14ac:dyDescent="0.2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U75" s="87"/>
    </row>
    <row r="76" spans="1:21" s="63" customFormat="1" x14ac:dyDescent="0.25">
      <c r="A76" s="72"/>
      <c r="B76" s="72"/>
      <c r="C76" s="72"/>
      <c r="D76" s="99"/>
      <c r="E76" s="100" t="s">
        <v>49</v>
      </c>
      <c r="F76" s="100"/>
      <c r="G76" s="100"/>
      <c r="H76" s="100"/>
      <c r="S76" s="73"/>
    </row>
    <row r="78" spans="1:21" x14ac:dyDescent="0.25">
      <c r="C78" s="74"/>
    </row>
  </sheetData>
  <mergeCells count="21">
    <mergeCell ref="A73:R73"/>
    <mergeCell ref="A74:R74"/>
    <mergeCell ref="A42:D42"/>
    <mergeCell ref="A48:D48"/>
    <mergeCell ref="A53:D53"/>
    <mergeCell ref="A62:D62"/>
    <mergeCell ref="A36:D36"/>
    <mergeCell ref="A10:D10"/>
    <mergeCell ref="Q3:R3"/>
    <mergeCell ref="A4:S4"/>
    <mergeCell ref="P5:R5"/>
    <mergeCell ref="O6:S6"/>
    <mergeCell ref="A8:A9"/>
    <mergeCell ref="B8:B9"/>
    <mergeCell ref="C8:C9"/>
    <mergeCell ref="D8:D9"/>
    <mergeCell ref="E8:N8"/>
    <mergeCell ref="P8:Q8"/>
    <mergeCell ref="R8:R9"/>
    <mergeCell ref="S8:S9"/>
    <mergeCell ref="G5:L5"/>
  </mergeCells>
  <pageMargins left="0.98" right="0.70866141732283472" top="0.28999999999999998" bottom="0.25" header="0.31496062992125984" footer="0.18"/>
  <pageSetup paperSize="9" scale="4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ШР ЦКП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2023-08-04T05:35:07Z</cp:lastPrinted>
  <dcterms:created xsi:type="dcterms:W3CDTF">2023-05-22T07:43:20Z</dcterms:created>
  <dcterms:modified xsi:type="dcterms:W3CDTF">2023-08-09T17:22:27Z</dcterms:modified>
</cp:coreProperties>
</file>