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2 сесія __25.08.23\НА ДРУК\"/>
    </mc:Choice>
  </mc:AlternateContent>
  <bookViews>
    <workbookView xWindow="0" yWindow="0" windowWidth="20490" windowHeight="7035" activeTab="4"/>
  </bookViews>
  <sheets>
    <sheet name="Структура" sheetId="8" r:id="rId1"/>
    <sheet name="Адмін " sheetId="6" r:id="rId2"/>
    <sheet name="ВОКМС 1-2" sheetId="7" r:id="rId3"/>
    <sheet name="ВОКМС 3-08" sheetId="9" r:id="rId4"/>
    <sheet name="ВОКМС 09-12" sheetId="10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0" l="1"/>
  <c r="O18" i="10"/>
  <c r="O23" i="10"/>
  <c r="O25" i="10"/>
  <c r="O16" i="10"/>
  <c r="O24" i="10"/>
  <c r="O22" i="10"/>
  <c r="O19" i="10"/>
  <c r="O20" i="10"/>
  <c r="O15" i="10"/>
  <c r="M15" i="10"/>
  <c r="M16" i="10"/>
  <c r="M17" i="10"/>
  <c r="M18" i="10"/>
  <c r="M19" i="10"/>
  <c r="M20" i="10"/>
  <c r="M21" i="10"/>
  <c r="M22" i="10"/>
  <c r="M23" i="10"/>
  <c r="M25" i="10"/>
  <c r="M14" i="10"/>
  <c r="N15" i="10"/>
  <c r="O14" i="9"/>
  <c r="O15" i="9"/>
  <c r="O22" i="9"/>
  <c r="O23" i="9"/>
  <c r="O24" i="9"/>
  <c r="O19" i="9"/>
  <c r="O25" i="9"/>
  <c r="O20" i="9"/>
  <c r="O18" i="9"/>
  <c r="O16" i="9"/>
  <c r="N15" i="9"/>
  <c r="M15" i="9"/>
  <c r="M16" i="9"/>
  <c r="M17" i="9"/>
  <c r="M18" i="9"/>
  <c r="M19" i="9"/>
  <c r="M20" i="9"/>
  <c r="M21" i="9"/>
  <c r="M22" i="9"/>
  <c r="M23" i="9"/>
  <c r="M24" i="9"/>
  <c r="M25" i="9"/>
  <c r="M14" i="9"/>
  <c r="H26" i="10"/>
  <c r="E26" i="10"/>
  <c r="C26" i="10"/>
  <c r="F25" i="10"/>
  <c r="F24" i="10"/>
  <c r="F23" i="10"/>
  <c r="F22" i="10"/>
  <c r="N20" i="10"/>
  <c r="K20" i="10"/>
  <c r="J20" i="10"/>
  <c r="L20" i="10" s="1"/>
  <c r="P20" i="10" s="1"/>
  <c r="Q20" i="10" s="1"/>
  <c r="F20" i="10"/>
  <c r="K19" i="10"/>
  <c r="F19" i="10"/>
  <c r="N19" i="10" s="1"/>
  <c r="F18" i="10"/>
  <c r="K16" i="10"/>
  <c r="J16" i="10"/>
  <c r="L16" i="10" s="1"/>
  <c r="P16" i="10" s="1"/>
  <c r="Q16" i="10" s="1"/>
  <c r="F16" i="10"/>
  <c r="K15" i="10"/>
  <c r="F15" i="10"/>
  <c r="F14" i="10"/>
  <c r="O26" i="10" l="1"/>
  <c r="F26" i="10"/>
  <c r="J22" i="10"/>
  <c r="J14" i="10"/>
  <c r="J18" i="10"/>
  <c r="K22" i="10"/>
  <c r="L22" i="10" s="1"/>
  <c r="P22" i="10" s="1"/>
  <c r="Q22" i="10" s="1"/>
  <c r="J23" i="10"/>
  <c r="N23" i="10"/>
  <c r="J24" i="10"/>
  <c r="N24" i="10"/>
  <c r="J25" i="10"/>
  <c r="K14" i="10"/>
  <c r="J15" i="10"/>
  <c r="L15" i="10" s="1"/>
  <c r="P15" i="10" s="1"/>
  <c r="Q15" i="10" s="1"/>
  <c r="K18" i="10"/>
  <c r="J19" i="10"/>
  <c r="L19" i="10" s="1"/>
  <c r="P19" i="10" s="1"/>
  <c r="Q19" i="10" s="1"/>
  <c r="K23" i="10"/>
  <c r="K24" i="10"/>
  <c r="K25" i="10"/>
  <c r="K24" i="9"/>
  <c r="L24" i="10" l="1"/>
  <c r="K26" i="10"/>
  <c r="J26" i="10"/>
  <c r="L14" i="10"/>
  <c r="L25" i="10"/>
  <c r="P25" i="10" s="1"/>
  <c r="L23" i="10"/>
  <c r="P23" i="10" s="1"/>
  <c r="L18" i="10"/>
  <c r="P18" i="10" s="1"/>
  <c r="N26" i="10"/>
  <c r="F24" i="9"/>
  <c r="O15" i="7"/>
  <c r="M15" i="7"/>
  <c r="M16" i="7"/>
  <c r="M17" i="7"/>
  <c r="M18" i="7"/>
  <c r="M19" i="7"/>
  <c r="M20" i="7"/>
  <c r="M21" i="7"/>
  <c r="M22" i="7"/>
  <c r="M23" i="7"/>
  <c r="M24" i="7"/>
  <c r="M14" i="7"/>
  <c r="H26" i="9"/>
  <c r="E26" i="9"/>
  <c r="C26" i="9"/>
  <c r="K25" i="9"/>
  <c r="F25" i="9"/>
  <c r="N25" i="9" s="1"/>
  <c r="K23" i="9"/>
  <c r="F23" i="9"/>
  <c r="N22" i="9"/>
  <c r="J22" i="9"/>
  <c r="F22" i="9"/>
  <c r="F20" i="9"/>
  <c r="J19" i="9"/>
  <c r="F19" i="9"/>
  <c r="F18" i="9"/>
  <c r="N18" i="9" s="1"/>
  <c r="N16" i="9"/>
  <c r="J16" i="9"/>
  <c r="F16" i="9"/>
  <c r="F15" i="9"/>
  <c r="N14" i="9"/>
  <c r="J14" i="9"/>
  <c r="F14" i="9"/>
  <c r="Q25" i="10" l="1"/>
  <c r="Q18" i="10"/>
  <c r="M24" i="10"/>
  <c r="P24" i="10" s="1"/>
  <c r="L26" i="10"/>
  <c r="J24" i="9"/>
  <c r="L24" i="9" s="1"/>
  <c r="P24" i="9" s="1"/>
  <c r="F26" i="9"/>
  <c r="K18" i="9"/>
  <c r="K19" i="9"/>
  <c r="L19" i="9" s="1"/>
  <c r="P19" i="9" s="1"/>
  <c r="K14" i="9"/>
  <c r="J15" i="9"/>
  <c r="L15" i="9" s="1"/>
  <c r="N26" i="9"/>
  <c r="J20" i="9"/>
  <c r="L20" i="9" s="1"/>
  <c r="P20" i="9" s="1"/>
  <c r="L14" i="9"/>
  <c r="K15" i="9"/>
  <c r="K20" i="9"/>
  <c r="K16" i="9"/>
  <c r="L16" i="9" s="1"/>
  <c r="P16" i="9" s="1"/>
  <c r="J18" i="9"/>
  <c r="L18" i="9" s="1"/>
  <c r="K22" i="9"/>
  <c r="L22" i="9" s="1"/>
  <c r="P22" i="9" s="1"/>
  <c r="J23" i="9"/>
  <c r="L23" i="9" s="1"/>
  <c r="P23" i="9" s="1"/>
  <c r="J25" i="9"/>
  <c r="L25" i="9" s="1"/>
  <c r="P25" i="9" s="1"/>
  <c r="D34" i="8"/>
  <c r="Q25" i="9" l="1"/>
  <c r="Q22" i="9"/>
  <c r="Q20" i="9"/>
  <c r="Q19" i="9"/>
  <c r="Q16" i="9"/>
  <c r="M26" i="10"/>
  <c r="P14" i="10"/>
  <c r="P15" i="9"/>
  <c r="P18" i="9"/>
  <c r="L26" i="9"/>
  <c r="O26" i="9"/>
  <c r="J26" i="9"/>
  <c r="K26" i="9"/>
  <c r="Q15" i="6"/>
  <c r="Q16" i="6"/>
  <c r="Q14" i="6"/>
  <c r="M15" i="6"/>
  <c r="Q18" i="9" l="1"/>
  <c r="Q15" i="9"/>
  <c r="Q14" i="10"/>
  <c r="P26" i="10"/>
  <c r="M26" i="9"/>
  <c r="P14" i="9"/>
  <c r="K16" i="7"/>
  <c r="K23" i="7"/>
  <c r="K24" i="7"/>
  <c r="K19" i="7"/>
  <c r="P27" i="10" l="1"/>
  <c r="P28" i="10" s="1"/>
  <c r="Q14" i="9"/>
  <c r="P26" i="9"/>
  <c r="L23" i="7"/>
  <c r="J23" i="7"/>
  <c r="F23" i="7"/>
  <c r="H25" i="7"/>
  <c r="E25" i="7"/>
  <c r="C25" i="7"/>
  <c r="F24" i="7"/>
  <c r="F22" i="7"/>
  <c r="K20" i="7"/>
  <c r="F20" i="7"/>
  <c r="J20" i="7" s="1"/>
  <c r="L20" i="7" s="1"/>
  <c r="F19" i="7"/>
  <c r="F18" i="7"/>
  <c r="F16" i="7"/>
  <c r="K15" i="7"/>
  <c r="J15" i="7"/>
  <c r="L15" i="7" s="1"/>
  <c r="P15" i="7" s="1"/>
  <c r="F15" i="7"/>
  <c r="K14" i="7"/>
  <c r="F14" i="7"/>
  <c r="J14" i="7" s="1"/>
  <c r="P27" i="9" l="1"/>
  <c r="P28" i="9" s="1"/>
  <c r="Q15" i="7"/>
  <c r="P23" i="7"/>
  <c r="P20" i="7"/>
  <c r="L14" i="7"/>
  <c r="K25" i="7"/>
  <c r="F25" i="7"/>
  <c r="J16" i="7"/>
  <c r="L16" i="7" s="1"/>
  <c r="J22" i="7"/>
  <c r="L22" i="7" s="1"/>
  <c r="P22" i="7" s="1"/>
  <c r="J18" i="7"/>
  <c r="L18" i="7" s="1"/>
  <c r="K22" i="7"/>
  <c r="J24" i="7"/>
  <c r="K18" i="7"/>
  <c r="J19" i="7"/>
  <c r="L19" i="7" s="1"/>
  <c r="M14" i="6"/>
  <c r="P16" i="7" l="1"/>
  <c r="Q22" i="7"/>
  <c r="Q20" i="7"/>
  <c r="P19" i="7"/>
  <c r="O25" i="7"/>
  <c r="N25" i="7"/>
  <c r="J25" i="7"/>
  <c r="L24" i="7"/>
  <c r="P18" i="7"/>
  <c r="E16" i="6"/>
  <c r="H16" i="6"/>
  <c r="C16" i="6"/>
  <c r="F15" i="6"/>
  <c r="M16" i="6"/>
  <c r="F14" i="6"/>
  <c r="Q16" i="7" l="1"/>
  <c r="P24" i="7"/>
  <c r="Q18" i="7"/>
  <c r="Q19" i="7"/>
  <c r="L25" i="7"/>
  <c r="P14" i="7"/>
  <c r="P14" i="6"/>
  <c r="J14" i="6"/>
  <c r="L14" i="6" s="1"/>
  <c r="N14" i="6" s="1"/>
  <c r="O14" i="6" s="1"/>
  <c r="P15" i="6"/>
  <c r="L15" i="6"/>
  <c r="F16" i="6"/>
  <c r="Q24" i="7" l="1"/>
  <c r="M25" i="7"/>
  <c r="Q14" i="7"/>
  <c r="P25" i="7"/>
  <c r="J16" i="6"/>
  <c r="P16" i="6"/>
  <c r="N15" i="6"/>
  <c r="O15" i="6" s="1"/>
  <c r="R15" i="6" s="1"/>
  <c r="L16" i="6"/>
  <c r="S15" i="6" l="1"/>
  <c r="P26" i="7"/>
  <c r="P27" i="7" s="1"/>
  <c r="N16" i="6"/>
  <c r="R14" i="6"/>
  <c r="S14" i="6" l="1"/>
  <c r="R16" i="6"/>
  <c r="R17" i="6" s="1"/>
  <c r="O16" i="6"/>
  <c r="R18" i="6" l="1"/>
</calcChain>
</file>

<file path=xl/sharedStrings.xml><?xml version="1.0" encoding="utf-8"?>
<sst xmlns="http://schemas.openxmlformats.org/spreadsheetml/2006/main" count="219" uniqueCount="80">
  <si>
    <t xml:space="preserve">                   </t>
  </si>
  <si>
    <t>№ з/п</t>
  </si>
  <si>
    <t>Найменування структурних підрозділів та найменування посад</t>
  </si>
  <si>
    <t>Кіль-кість штат-них оди-ниць</t>
  </si>
  <si>
    <t>Посадові оклади, грн.</t>
  </si>
  <si>
    <t>Премія</t>
  </si>
  <si>
    <t>Місячний фонд заробітної плати, грн</t>
  </si>
  <si>
    <t>%</t>
  </si>
  <si>
    <t>Сума</t>
  </si>
  <si>
    <t>Головний бухгалтер</t>
  </si>
  <si>
    <t>Усього</t>
  </si>
  <si>
    <t>Централізована бухгалтерія</t>
  </si>
  <si>
    <t>Бухгалтер</t>
  </si>
  <si>
    <t>Тарифний розряд</t>
  </si>
  <si>
    <t xml:space="preserve">ШТАТНИЙ   РОЗПИС </t>
  </si>
  <si>
    <t>Інформаційно-методичний центр</t>
  </si>
  <si>
    <t>МД на оздоровлення</t>
  </si>
  <si>
    <t>Група централізованого господарського обслуговування</t>
  </si>
  <si>
    <t>Юрисконсульт</t>
  </si>
  <si>
    <t>Посадові оклади з урахуванням штатних одиниць грн.</t>
  </si>
  <si>
    <t>Надбавки</t>
  </si>
  <si>
    <t>Діловод</t>
  </si>
  <si>
    <t>Фахівець з публічних закупівель</t>
  </si>
  <si>
    <t>за високі досягнення у праці, складність та напруженість у роботі</t>
  </si>
  <si>
    <t xml:space="preserve">Секретар селищної  ради </t>
  </si>
  <si>
    <t>Інспектор</t>
  </si>
  <si>
    <t>Адміністративний персонал</t>
  </si>
  <si>
    <t>Заступник начальника</t>
  </si>
  <si>
    <t xml:space="preserve">Начальник  </t>
  </si>
  <si>
    <t>ранг</t>
  </si>
  <si>
    <t>ЄСВ 22%, 8,41%</t>
  </si>
  <si>
    <t>Всього</t>
  </si>
  <si>
    <t>Системний адміністратор</t>
  </si>
  <si>
    <t>за вислугу років</t>
  </si>
  <si>
    <t>Прибиральник службових приміщень</t>
  </si>
  <si>
    <t xml:space="preserve">Фонд оплати праці за 12 місяців </t>
  </si>
  <si>
    <t xml:space="preserve">ЄСВ 22% </t>
  </si>
  <si>
    <t xml:space="preserve">Премії </t>
  </si>
  <si>
    <t xml:space="preserve"> </t>
  </si>
  <si>
    <t>Робітник з комплексного обслуговування й ремонту будівель</t>
  </si>
  <si>
    <t xml:space="preserve"> Відділу освіти, культури, молоді та спорту Авангардівської селищної  ради Одеського району Одеської області </t>
  </si>
  <si>
    <t>на січень - грудень 2023 року (вводиться в дію з 01.01. 2023 року)</t>
  </si>
  <si>
    <t>Всього ФОП за січень-грудень 2023р., грн</t>
  </si>
  <si>
    <t>СТРУКТУРА ТА ЧИСЕЛЬНІСТЬ ПРАЦІВНИКІВ</t>
  </si>
  <si>
    <t>№</t>
  </si>
  <si>
    <t>Структурні підрозділи та посади</t>
  </si>
  <si>
    <t>Штатних одиниць</t>
  </si>
  <si>
    <t>(ставок)</t>
  </si>
  <si>
    <t>01. Адміністративний персонал</t>
  </si>
  <si>
    <t>02. Централізована бухгалтерія</t>
  </si>
  <si>
    <t>03. Інформаційно-методичний центр</t>
  </si>
  <si>
    <t>04. Група централізованого господарського обслуговування</t>
  </si>
  <si>
    <t>ВСЬОГО:</t>
  </si>
  <si>
    <t xml:space="preserve">Секретар селищної ради </t>
  </si>
  <si>
    <t xml:space="preserve">Додаток №1 до рішення сесії </t>
  </si>
  <si>
    <t>на січень - лютий 2023 року (вводиться в дію з 01.01.2023 року)</t>
  </si>
  <si>
    <t>Фонд оплати праці за 2 місяці</t>
  </si>
  <si>
    <t>Всього ФОП за січень-лютий 2023р., грн</t>
  </si>
  <si>
    <t>Водій автотранспортних засобів</t>
  </si>
  <si>
    <t>МД на оздоров-лення</t>
  </si>
  <si>
    <t>Валентина ЩУР</t>
  </si>
  <si>
    <t xml:space="preserve">                                                                          МІН. з/п з 01.01.2023 р. -  6700,00грн.   </t>
  </si>
  <si>
    <t xml:space="preserve">                                                                               МІН. з/п з 01.01.2023 р. -  6700,00грн.   </t>
  </si>
  <si>
    <t xml:space="preserve">                                                                               МІН. з/п з 01.01.2023 р. -  6700,00грн. ;    </t>
  </si>
  <si>
    <t>на 01.09.2023 року</t>
  </si>
  <si>
    <t xml:space="preserve"> Відділу освіти, культури, молоді та спорту Авангардівської селищної ради</t>
  </si>
  <si>
    <t>Одеського району Одеської області</t>
  </si>
  <si>
    <t>Водій автобуса</t>
  </si>
  <si>
    <t>від 25.08.2023р.</t>
  </si>
  <si>
    <t>на березень - серпень 2023 року (вводиться в дію з 01.03.2023 року)</t>
  </si>
  <si>
    <t>Фонд оплати праці за 6 місяців</t>
  </si>
  <si>
    <t>Всього ФОП за березень-серпень 2023р., грн</t>
  </si>
  <si>
    <t>Фонд оплати праці за 4 місяці</t>
  </si>
  <si>
    <t>на вересень - грудень 2023 року (вводиться в дію з 01.09.2023 року)</t>
  </si>
  <si>
    <t>Всього ФОП за вересень-грудень 2023р., грн</t>
  </si>
  <si>
    <t>№2173-VIIІ від    25.08.2023р.</t>
  </si>
  <si>
    <t xml:space="preserve">Додаток №4  до рішення № 2173   - VIII     </t>
  </si>
  <si>
    <t xml:space="preserve">Додаток №5  до рішення №2173 - VIII     </t>
  </si>
  <si>
    <t xml:space="preserve">Додаток №2  до рішення №2173 - VIII     </t>
  </si>
  <si>
    <t xml:space="preserve">Додаток №3  до рішення №2173  - VIII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</si>
</sst>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" xfId="0" applyFont="1" applyBorder="1"/>
    <xf numFmtId="0" fontId="1" fillId="0" borderId="3" xfId="0" applyFont="1" applyBorder="1"/>
    <xf numFmtId="2" fontId="1" fillId="0" borderId="4" xfId="0" applyNumberFormat="1" applyFont="1" applyBorder="1"/>
    <xf numFmtId="0" fontId="1" fillId="0" borderId="4" xfId="0" applyFont="1" applyBorder="1"/>
    <xf numFmtId="0" fontId="1" fillId="0" borderId="12" xfId="0" applyFont="1" applyBorder="1"/>
    <xf numFmtId="2" fontId="3" fillId="0" borderId="14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1" fillId="0" borderId="19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1" xfId="0" applyFont="1" applyBorder="1"/>
    <xf numFmtId="0" fontId="8" fillId="0" borderId="0" xfId="0" applyFont="1"/>
    <xf numFmtId="0" fontId="1" fillId="0" borderId="22" xfId="0" applyFont="1" applyBorder="1"/>
    <xf numFmtId="0" fontId="1" fillId="0" borderId="23" xfId="0" applyFont="1" applyBorder="1"/>
    <xf numFmtId="2" fontId="1" fillId="0" borderId="24" xfId="0" applyNumberFormat="1" applyFont="1" applyBorder="1"/>
    <xf numFmtId="0" fontId="1" fillId="0" borderId="24" xfId="0" applyFont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0" fontId="1" fillId="0" borderId="28" xfId="0" applyFont="1" applyBorder="1"/>
    <xf numFmtId="0" fontId="1" fillId="0" borderId="29" xfId="0" applyFont="1" applyBorder="1"/>
    <xf numFmtId="2" fontId="1" fillId="0" borderId="30" xfId="0" applyNumberFormat="1" applyFont="1" applyBorder="1"/>
    <xf numFmtId="0" fontId="1" fillId="0" borderId="30" xfId="0" applyFont="1" applyBorder="1"/>
    <xf numFmtId="0" fontId="1" fillId="0" borderId="39" xfId="0" applyFont="1" applyBorder="1" applyAlignment="1"/>
    <xf numFmtId="2" fontId="1" fillId="0" borderId="35" xfId="0" applyNumberFormat="1" applyFont="1" applyBorder="1"/>
    <xf numFmtId="2" fontId="1" fillId="0" borderId="41" xfId="0" applyNumberFormat="1" applyFont="1" applyBorder="1"/>
    <xf numFmtId="2" fontId="1" fillId="0" borderId="42" xfId="0" applyNumberFormat="1" applyFont="1" applyBorder="1"/>
    <xf numFmtId="2" fontId="1" fillId="0" borderId="10" xfId="0" applyNumberFormat="1" applyFont="1" applyBorder="1"/>
    <xf numFmtId="2" fontId="1" fillId="0" borderId="43" xfId="0" applyNumberFormat="1" applyFont="1" applyBorder="1"/>
    <xf numFmtId="0" fontId="3" fillId="0" borderId="1" xfId="0" applyFont="1" applyBorder="1" applyAlignment="1">
      <alignment wrapText="1"/>
    </xf>
    <xf numFmtId="2" fontId="9" fillId="0" borderId="14" xfId="0" applyNumberFormat="1" applyFont="1" applyBorder="1" applyAlignme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" fillId="0" borderId="0" xfId="0" applyNumberFormat="1" applyFont="1"/>
    <xf numFmtId="2" fontId="1" fillId="0" borderId="40" xfId="0" applyNumberFormat="1" applyFont="1" applyBorder="1"/>
    <xf numFmtId="0" fontId="1" fillId="0" borderId="45" xfId="0" applyFont="1" applyBorder="1"/>
    <xf numFmtId="0" fontId="1" fillId="0" borderId="42" xfId="0" applyFont="1" applyBorder="1"/>
    <xf numFmtId="0" fontId="1" fillId="0" borderId="16" xfId="0" applyFont="1" applyBorder="1"/>
    <xf numFmtId="0" fontId="3" fillId="0" borderId="1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1" fillId="0" borderId="45" xfId="0" applyFont="1" applyBorder="1" applyAlignment="1"/>
    <xf numFmtId="0" fontId="3" fillId="0" borderId="17" xfId="0" applyFont="1" applyBorder="1"/>
    <xf numFmtId="0" fontId="1" fillId="0" borderId="16" xfId="0" applyFont="1" applyBorder="1" applyAlignment="1"/>
    <xf numFmtId="0" fontId="3" fillId="0" borderId="12" xfId="0" applyFont="1" applyBorder="1"/>
    <xf numFmtId="0" fontId="1" fillId="0" borderId="18" xfId="0" applyFont="1" applyBorder="1" applyAlignment="1"/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38" xfId="0" applyFont="1" applyBorder="1" applyAlignment="1"/>
    <xf numFmtId="0" fontId="1" fillId="0" borderId="9" xfId="0" applyFont="1" applyBorder="1" applyAlignment="1"/>
    <xf numFmtId="2" fontId="1" fillId="0" borderId="4" xfId="0" applyNumberFormat="1" applyFont="1" applyBorder="1" applyAlignment="1"/>
    <xf numFmtId="9" fontId="1" fillId="0" borderId="4" xfId="0" applyNumberFormat="1" applyFont="1" applyBorder="1" applyAlignment="1">
      <alignment horizontal="center" vertical="center" wrapText="1"/>
    </xf>
    <xf numFmtId="9" fontId="1" fillId="0" borderId="21" xfId="0" applyNumberFormat="1" applyFont="1" applyBorder="1"/>
    <xf numFmtId="9" fontId="1" fillId="0" borderId="24" xfId="0" applyNumberFormat="1" applyFont="1" applyBorder="1"/>
    <xf numFmtId="9" fontId="1" fillId="0" borderId="42" xfId="0" applyNumberFormat="1" applyFont="1" applyBorder="1"/>
    <xf numFmtId="9" fontId="1" fillId="0" borderId="30" xfId="0" applyNumberFormat="1" applyFont="1" applyBorder="1"/>
    <xf numFmtId="9" fontId="1" fillId="0" borderId="4" xfId="0" applyNumberFormat="1" applyFont="1" applyBorder="1"/>
    <xf numFmtId="1" fontId="0" fillId="0" borderId="0" xfId="0" applyNumberFormat="1"/>
    <xf numFmtId="0" fontId="1" fillId="0" borderId="7" xfId="0" applyFont="1" applyBorder="1"/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1" fillId="0" borderId="6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/>
    <xf numFmtId="4" fontId="3" fillId="0" borderId="49" xfId="0" applyNumberFormat="1" applyFont="1" applyBorder="1"/>
    <xf numFmtId="4" fontId="1" fillId="0" borderId="44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/>
    <xf numFmtId="4" fontId="1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/>
    <xf numFmtId="4" fontId="3" fillId="0" borderId="32" xfId="0" applyNumberFormat="1" applyFont="1" applyBorder="1"/>
    <xf numFmtId="4" fontId="3" fillId="0" borderId="31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46" xfId="0" applyNumberFormat="1" applyFont="1" applyBorder="1"/>
    <xf numFmtId="4" fontId="3" fillId="0" borderId="2" xfId="0" applyNumberFormat="1" applyFont="1" applyBorder="1"/>
    <xf numFmtId="4" fontId="3" fillId="0" borderId="19" xfId="0" applyNumberFormat="1" applyFont="1" applyBorder="1"/>
    <xf numFmtId="4" fontId="3" fillId="0" borderId="14" xfId="0" applyNumberFormat="1" applyFont="1" applyBorder="1"/>
    <xf numFmtId="4" fontId="11" fillId="0" borderId="0" xfId="0" applyNumberFormat="1" applyFont="1"/>
    <xf numFmtId="0" fontId="0" fillId="0" borderId="0" xfId="0" applyAlignment="1">
      <alignment horizontal="right"/>
    </xf>
    <xf numFmtId="2" fontId="1" fillId="0" borderId="42" xfId="0" applyNumberFormat="1" applyFont="1" applyBorder="1" applyAlignment="1"/>
    <xf numFmtId="0" fontId="1" fillId="0" borderId="42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/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/>
    <xf numFmtId="2" fontId="1" fillId="0" borderId="54" xfId="0" applyNumberFormat="1" applyFont="1" applyBorder="1"/>
    <xf numFmtId="0" fontId="1" fillId="0" borderId="5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57" xfId="0" applyNumberFormat="1" applyFont="1" applyBorder="1"/>
    <xf numFmtId="4" fontId="3" fillId="0" borderId="58" xfId="0" applyNumberFormat="1" applyFont="1" applyBorder="1"/>
    <xf numFmtId="2" fontId="1" fillId="0" borderId="6" xfId="0" applyNumberFormat="1" applyFont="1" applyBorder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9" fontId="1" fillId="0" borderId="30" xfId="0" applyNumberFormat="1" applyFont="1" applyBorder="1" applyAlignment="1">
      <alignment vertical="center"/>
    </xf>
    <xf numFmtId="4" fontId="0" fillId="0" borderId="0" xfId="0" applyNumberFormat="1"/>
    <xf numFmtId="4" fontId="3" fillId="0" borderId="15" xfId="0" applyNumberFormat="1" applyFont="1" applyBorder="1"/>
    <xf numFmtId="4" fontId="1" fillId="0" borderId="12" xfId="0" applyNumberFormat="1" applyFont="1" applyBorder="1"/>
    <xf numFmtId="4" fontId="3" fillId="0" borderId="39" xfId="0" applyNumberFormat="1" applyFont="1" applyBorder="1" applyAlignment="1">
      <alignment wrapText="1"/>
    </xf>
    <xf numFmtId="4" fontId="3" fillId="0" borderId="12" xfId="0" applyNumberFormat="1" applyFont="1" applyBorder="1"/>
    <xf numFmtId="4" fontId="3" fillId="0" borderId="17" xfId="0" applyNumberFormat="1" applyFont="1" applyBorder="1"/>
    <xf numFmtId="2" fontId="1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" fillId="0" borderId="59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4" fontId="3" fillId="0" borderId="55" xfId="0" applyNumberFormat="1" applyFont="1" applyBorder="1"/>
    <xf numFmtId="4" fontId="3" fillId="0" borderId="13" xfId="0" applyNumberFormat="1" applyFont="1" applyBorder="1"/>
    <xf numFmtId="0" fontId="1" fillId="0" borderId="1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/>
    <xf numFmtId="4" fontId="1" fillId="0" borderId="7" xfId="0" applyNumberFormat="1" applyFont="1" applyBorder="1"/>
    <xf numFmtId="4" fontId="1" fillId="0" borderId="22" xfId="0" applyNumberFormat="1" applyFont="1" applyBorder="1"/>
    <xf numFmtId="4" fontId="1" fillId="0" borderId="1" xfId="0" applyNumberFormat="1" applyFont="1" applyBorder="1"/>
    <xf numFmtId="4" fontId="1" fillId="0" borderId="16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2" fontId="1" fillId="0" borderId="61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16" xfId="0" applyNumberFormat="1" applyFont="1" applyBorder="1"/>
    <xf numFmtId="4" fontId="1" fillId="0" borderId="1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2" fillId="0" borderId="0" xfId="1"/>
    <xf numFmtId="0" fontId="12" fillId="0" borderId="0" xfId="1" applyAlignment="1">
      <alignment horizontal="left"/>
    </xf>
    <xf numFmtId="0" fontId="12" fillId="0" borderId="0" xfId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42" xfId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19" fillId="0" borderId="42" xfId="1" applyFont="1" applyBorder="1" applyAlignment="1">
      <alignment horizontal="center"/>
    </xf>
    <xf numFmtId="0" fontId="18" fillId="0" borderId="42" xfId="0" applyFont="1" applyBorder="1" applyAlignment="1">
      <alignment horizontal="left" wrapText="1"/>
    </xf>
    <xf numFmtId="0" fontId="21" fillId="0" borderId="42" xfId="1" applyFont="1" applyBorder="1" applyAlignment="1">
      <alignment horizontal="center"/>
    </xf>
    <xf numFmtId="1" fontId="19" fillId="0" borderId="42" xfId="1" applyNumberFormat="1" applyFont="1" applyBorder="1" applyAlignment="1">
      <alignment horizontal="center" vertical="center" wrapText="1"/>
    </xf>
    <xf numFmtId="2" fontId="15" fillId="0" borderId="42" xfId="1" applyNumberFormat="1" applyFont="1" applyBorder="1" applyAlignment="1">
      <alignment horizontal="center"/>
    </xf>
    <xf numFmtId="4" fontId="1" fillId="0" borderId="22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horizontal="center" wrapText="1"/>
    </xf>
    <xf numFmtId="0" fontId="22" fillId="0" borderId="16" xfId="0" applyFont="1" applyBorder="1"/>
    <xf numFmtId="0" fontId="16" fillId="0" borderId="42" xfId="0" applyFont="1" applyBorder="1" applyAlignment="1">
      <alignment horizontal="center" wrapText="1"/>
    </xf>
    <xf numFmtId="0" fontId="17" fillId="0" borderId="42" xfId="0" applyFont="1" applyBorder="1" applyAlignment="1"/>
    <xf numFmtId="0" fontId="15" fillId="0" borderId="42" xfId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42" xfId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2" fontId="15" fillId="0" borderId="42" xfId="1" applyNumberFormat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3" xfId="0" applyFont="1" applyBorder="1" applyAlignment="1"/>
    <xf numFmtId="0" fontId="0" fillId="0" borderId="3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29" workbookViewId="0">
      <selection activeCell="D2" sqref="D2"/>
    </sheetView>
  </sheetViews>
  <sheetFormatPr defaultRowHeight="15" x14ac:dyDescent="0.25"/>
  <cols>
    <col min="1" max="1" width="4.28515625" customWidth="1"/>
    <col min="3" max="3" width="51" customWidth="1"/>
    <col min="4" max="4" width="26.42578125" customWidth="1"/>
  </cols>
  <sheetData>
    <row r="1" spans="1:4" x14ac:dyDescent="0.25">
      <c r="A1" s="146"/>
      <c r="B1" s="146"/>
      <c r="C1" s="146"/>
      <c r="D1" s="146" t="s">
        <v>54</v>
      </c>
    </row>
    <row r="2" spans="1:4" x14ac:dyDescent="0.25">
      <c r="A2" s="146"/>
      <c r="B2" s="146"/>
      <c r="C2" s="146"/>
      <c r="D2" s="147" t="s">
        <v>75</v>
      </c>
    </row>
    <row r="8" spans="1:4" ht="15.75" x14ac:dyDescent="0.25">
      <c r="A8" s="172" t="s">
        <v>43</v>
      </c>
      <c r="B8" s="172"/>
      <c r="C8" s="172"/>
      <c r="D8" s="172"/>
    </row>
    <row r="9" spans="1:4" ht="15.75" x14ac:dyDescent="0.25">
      <c r="A9" s="148"/>
      <c r="B9" s="149"/>
      <c r="C9" s="149"/>
      <c r="D9" s="150"/>
    </row>
    <row r="10" spans="1:4" x14ac:dyDescent="0.25">
      <c r="A10" s="173" t="s">
        <v>65</v>
      </c>
      <c r="B10" s="173"/>
      <c r="C10" s="173"/>
      <c r="D10" s="173"/>
    </row>
    <row r="11" spans="1:4" ht="9.75" customHeight="1" x14ac:dyDescent="0.25">
      <c r="A11" s="173"/>
      <c r="B11" s="173"/>
      <c r="C11" s="173"/>
      <c r="D11" s="173"/>
    </row>
    <row r="12" spans="1:4" ht="15.75" x14ac:dyDescent="0.25">
      <c r="A12" s="148"/>
      <c r="B12" s="172" t="s">
        <v>66</v>
      </c>
      <c r="C12" s="172"/>
      <c r="D12" s="172"/>
    </row>
    <row r="13" spans="1:4" ht="22.5" customHeight="1" x14ac:dyDescent="0.25">
      <c r="A13" s="172" t="s">
        <v>64</v>
      </c>
      <c r="B13" s="172"/>
      <c r="C13" s="172"/>
      <c r="D13" s="172"/>
    </row>
    <row r="14" spans="1:4" ht="15.75" x14ac:dyDescent="0.25">
      <c r="A14" s="146"/>
      <c r="B14" s="151"/>
      <c r="C14" s="151"/>
      <c r="D14" s="151"/>
    </row>
    <row r="15" spans="1:4" ht="15.75" x14ac:dyDescent="0.25">
      <c r="A15" s="146"/>
      <c r="B15" s="151"/>
      <c r="C15" s="151"/>
      <c r="D15" s="151"/>
    </row>
    <row r="16" spans="1:4" ht="15.75" x14ac:dyDescent="0.25">
      <c r="A16" s="146"/>
      <c r="B16" s="168" t="s">
        <v>44</v>
      </c>
      <c r="C16" s="166" t="s">
        <v>45</v>
      </c>
      <c r="D16" s="152" t="s">
        <v>46</v>
      </c>
    </row>
    <row r="17" spans="2:4" ht="15.75" x14ac:dyDescent="0.25">
      <c r="B17" s="168"/>
      <c r="C17" s="166"/>
      <c r="D17" s="152" t="s">
        <v>47</v>
      </c>
    </row>
    <row r="18" spans="2:4" ht="15.75" x14ac:dyDescent="0.25">
      <c r="B18" s="164" t="s">
        <v>48</v>
      </c>
      <c r="C18" s="165"/>
      <c r="D18" s="165"/>
    </row>
    <row r="19" spans="2:4" ht="15.75" x14ac:dyDescent="0.25">
      <c r="B19" s="153">
        <v>1</v>
      </c>
      <c r="C19" s="154" t="s">
        <v>28</v>
      </c>
      <c r="D19" s="155">
        <v>1</v>
      </c>
    </row>
    <row r="20" spans="2:4" ht="15.75" x14ac:dyDescent="0.25">
      <c r="B20" s="153">
        <v>2</v>
      </c>
      <c r="C20" s="154" t="s">
        <v>27</v>
      </c>
      <c r="D20" s="155">
        <v>1</v>
      </c>
    </row>
    <row r="21" spans="2:4" ht="15.75" x14ac:dyDescent="0.25">
      <c r="B21" s="166" t="s">
        <v>49</v>
      </c>
      <c r="C21" s="167"/>
      <c r="D21" s="167"/>
    </row>
    <row r="22" spans="2:4" ht="15.75" x14ac:dyDescent="0.25">
      <c r="B22" s="155">
        <v>3</v>
      </c>
      <c r="C22" s="156" t="s">
        <v>9</v>
      </c>
      <c r="D22" s="157">
        <v>1</v>
      </c>
    </row>
    <row r="23" spans="2:4" ht="15.75" x14ac:dyDescent="0.25">
      <c r="B23" s="155">
        <v>4</v>
      </c>
      <c r="C23" s="156" t="s">
        <v>12</v>
      </c>
      <c r="D23" s="157">
        <v>6</v>
      </c>
    </row>
    <row r="24" spans="2:4" ht="15.75" x14ac:dyDescent="0.25">
      <c r="B24" s="155">
        <v>5</v>
      </c>
      <c r="C24" s="156" t="s">
        <v>22</v>
      </c>
      <c r="D24" s="157">
        <v>1</v>
      </c>
    </row>
    <row r="25" spans="2:4" ht="15.75" x14ac:dyDescent="0.25">
      <c r="B25" s="168" t="s">
        <v>50</v>
      </c>
      <c r="C25" s="169"/>
      <c r="D25" s="169"/>
    </row>
    <row r="26" spans="2:4" x14ac:dyDescent="0.25">
      <c r="B26" s="153">
        <v>6</v>
      </c>
      <c r="C26" s="156" t="s">
        <v>21</v>
      </c>
      <c r="D26" s="153">
        <v>1</v>
      </c>
    </row>
    <row r="27" spans="2:4" x14ac:dyDescent="0.25">
      <c r="B27" s="153">
        <v>7</v>
      </c>
      <c r="C27" s="156" t="s">
        <v>18</v>
      </c>
      <c r="D27" s="153">
        <v>2</v>
      </c>
    </row>
    <row r="28" spans="2:4" x14ac:dyDescent="0.25">
      <c r="B28" s="153">
        <v>8</v>
      </c>
      <c r="C28" s="156" t="s">
        <v>25</v>
      </c>
      <c r="D28" s="153">
        <v>1</v>
      </c>
    </row>
    <row r="29" spans="2:4" ht="15.75" customHeight="1" x14ac:dyDescent="0.25">
      <c r="B29" s="170" t="s">
        <v>51</v>
      </c>
      <c r="C29" s="169"/>
      <c r="D29" s="169"/>
    </row>
    <row r="30" spans="2:4" ht="15" customHeight="1" x14ac:dyDescent="0.25">
      <c r="B30" s="158">
        <v>9</v>
      </c>
      <c r="C30" s="156" t="s">
        <v>32</v>
      </c>
      <c r="D30" s="153">
        <v>0.5</v>
      </c>
    </row>
    <row r="31" spans="2:4" ht="18.600000000000001" customHeight="1" x14ac:dyDescent="0.25">
      <c r="B31" s="158">
        <v>10</v>
      </c>
      <c r="C31" s="156" t="s">
        <v>67</v>
      </c>
      <c r="D31" s="153">
        <v>1</v>
      </c>
    </row>
    <row r="32" spans="2:4" ht="19.899999999999999" customHeight="1" x14ac:dyDescent="0.25">
      <c r="B32" s="158">
        <v>11</v>
      </c>
      <c r="C32" s="156" t="s">
        <v>58</v>
      </c>
      <c r="D32" s="153">
        <v>1</v>
      </c>
    </row>
    <row r="33" spans="2:4" ht="15.75" customHeight="1" x14ac:dyDescent="0.25">
      <c r="B33" s="158">
        <v>12</v>
      </c>
      <c r="C33" s="156" t="s">
        <v>34</v>
      </c>
      <c r="D33" s="153">
        <v>0.5</v>
      </c>
    </row>
    <row r="34" spans="2:4" ht="15.75" x14ac:dyDescent="0.25">
      <c r="B34" s="171" t="s">
        <v>52</v>
      </c>
      <c r="C34" s="171"/>
      <c r="D34" s="159">
        <f>SUM(D18:D33)</f>
        <v>17</v>
      </c>
    </row>
    <row r="35" spans="2:4" ht="15.75" x14ac:dyDescent="0.25">
      <c r="B35" s="151"/>
      <c r="C35" s="151"/>
      <c r="D35" s="151"/>
    </row>
    <row r="36" spans="2:4" ht="15.75" x14ac:dyDescent="0.25">
      <c r="B36" s="151"/>
      <c r="C36" s="151"/>
      <c r="D36" s="151"/>
    </row>
    <row r="37" spans="2:4" ht="15.75" x14ac:dyDescent="0.25">
      <c r="B37" s="151"/>
      <c r="C37" s="151"/>
      <c r="D37" s="151"/>
    </row>
    <row r="38" spans="2:4" ht="15.75" x14ac:dyDescent="0.25">
      <c r="B38" s="151" t="s">
        <v>53</v>
      </c>
      <c r="C38" s="151"/>
      <c r="D38" s="151" t="s">
        <v>60</v>
      </c>
    </row>
    <row r="39" spans="2:4" ht="15.75" x14ac:dyDescent="0.25">
      <c r="B39" s="151"/>
      <c r="C39" s="151"/>
      <c r="D39" s="151"/>
    </row>
    <row r="40" spans="2:4" ht="15.75" x14ac:dyDescent="0.25">
      <c r="B40" s="151"/>
      <c r="C40" s="151"/>
      <c r="D40" s="151"/>
    </row>
    <row r="41" spans="2:4" ht="15.75" x14ac:dyDescent="0.25">
      <c r="B41" s="151"/>
      <c r="C41" s="151"/>
      <c r="D41" s="151"/>
    </row>
    <row r="42" spans="2:4" ht="15.75" x14ac:dyDescent="0.25">
      <c r="B42" s="151"/>
      <c r="C42" s="151"/>
      <c r="D42" s="151"/>
    </row>
    <row r="43" spans="2:4" ht="15.75" x14ac:dyDescent="0.25">
      <c r="B43" s="151"/>
      <c r="C43" s="151"/>
      <c r="D43" s="151"/>
    </row>
    <row r="44" spans="2:4" ht="15.75" x14ac:dyDescent="0.25">
      <c r="B44" s="151"/>
      <c r="C44" s="151"/>
      <c r="D44" s="151"/>
    </row>
    <row r="45" spans="2:4" ht="15.75" x14ac:dyDescent="0.25">
      <c r="B45" s="151"/>
      <c r="C45" s="151"/>
      <c r="D45" s="151"/>
    </row>
    <row r="46" spans="2:4" ht="15.75" x14ac:dyDescent="0.25">
      <c r="B46" s="151"/>
      <c r="C46" s="151"/>
      <c r="D46" s="151"/>
    </row>
    <row r="47" spans="2:4" ht="15.75" x14ac:dyDescent="0.25">
      <c r="B47" s="151"/>
      <c r="C47" s="151"/>
      <c r="D47" s="151"/>
    </row>
  </sheetData>
  <mergeCells count="11">
    <mergeCell ref="A8:D8"/>
    <mergeCell ref="A10:D11"/>
    <mergeCell ref="B12:D12"/>
    <mergeCell ref="A13:D13"/>
    <mergeCell ref="B16:B17"/>
    <mergeCell ref="C16:C17"/>
    <mergeCell ref="B18:D18"/>
    <mergeCell ref="B21:D21"/>
    <mergeCell ref="B25:D25"/>
    <mergeCell ref="B29:D29"/>
    <mergeCell ref="B34:C34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0"/>
  <sheetViews>
    <sheetView zoomScale="80" zoomScaleNormal="80" workbookViewId="0">
      <selection activeCell="N2" sqref="N2"/>
    </sheetView>
  </sheetViews>
  <sheetFormatPr defaultRowHeight="15" x14ac:dyDescent="0.25"/>
  <cols>
    <col min="1" max="1" width="4" customWidth="1"/>
    <col min="2" max="2" width="24.7109375" customWidth="1"/>
    <col min="3" max="3" width="6.28515625" customWidth="1"/>
    <col min="4" max="4" width="6.85546875" customWidth="1"/>
    <col min="5" max="5" width="10.7109375" customWidth="1"/>
    <col min="6" max="6" width="11" customWidth="1"/>
    <col min="7" max="7" width="4.7109375" customWidth="1"/>
    <col min="8" max="10" width="8.85546875" customWidth="1"/>
    <col min="11" max="11" width="5" customWidth="1"/>
    <col min="12" max="12" width="10.140625" customWidth="1"/>
    <col min="13" max="13" width="11.85546875" customWidth="1"/>
    <col min="14" max="14" width="11.7109375" customWidth="1"/>
    <col min="15" max="15" width="13.140625" customWidth="1"/>
    <col min="16" max="16" width="10.28515625" customWidth="1"/>
    <col min="17" max="17" width="12.140625" customWidth="1"/>
    <col min="18" max="18" width="13.140625" customWidth="1"/>
    <col min="19" max="19" width="1.42578125" customWidth="1"/>
    <col min="20" max="20" width="5.7109375" customWidth="1"/>
  </cols>
  <sheetData>
    <row r="2" spans="1:19" x14ac:dyDescent="0.25">
      <c r="N2" s="1" t="s">
        <v>78</v>
      </c>
    </row>
    <row r="3" spans="1:19" x14ac:dyDescent="0.25">
      <c r="N3" t="s">
        <v>68</v>
      </c>
    </row>
    <row r="5" spans="1:19" ht="18.75" x14ac:dyDescent="0.3">
      <c r="A5" s="1"/>
      <c r="B5" s="1"/>
      <c r="E5" s="20" t="s">
        <v>14</v>
      </c>
      <c r="F5" s="20"/>
      <c r="G5" s="1"/>
      <c r="H5" s="1"/>
      <c r="I5" s="1"/>
      <c r="J5" s="1"/>
      <c r="K5" s="1"/>
      <c r="L5" s="1"/>
      <c r="M5" s="1"/>
      <c r="N5" s="1"/>
    </row>
    <row r="6" spans="1:19" ht="19.5" customHeight="1" x14ac:dyDescent="0.35">
      <c r="A6" s="1"/>
      <c r="B6" s="15" t="s">
        <v>40</v>
      </c>
      <c r="C6" s="2"/>
      <c r="D6" s="2"/>
      <c r="G6" s="1"/>
      <c r="H6" s="1"/>
      <c r="I6" s="1"/>
      <c r="J6" s="1"/>
      <c r="K6" s="1"/>
      <c r="L6" s="1"/>
      <c r="M6" s="1"/>
      <c r="N6" s="1"/>
    </row>
    <row r="7" spans="1:19" ht="15" customHeight="1" x14ac:dyDescent="0.25">
      <c r="A7" s="1"/>
      <c r="B7" s="1"/>
      <c r="C7" s="1"/>
      <c r="D7" s="1"/>
      <c r="E7" s="3" t="s">
        <v>41</v>
      </c>
      <c r="K7" s="1"/>
      <c r="L7" s="1"/>
      <c r="M7" s="1"/>
      <c r="N7" s="1"/>
    </row>
    <row r="8" spans="1:19" ht="15.75" thickBot="1" x14ac:dyDescent="0.3">
      <c r="A8" s="1"/>
      <c r="B8" s="179" t="s">
        <v>63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9" ht="15.75" thickBot="1" x14ac:dyDescent="0.3">
      <c r="A9" s="1"/>
      <c r="B9" s="1"/>
      <c r="C9" s="3" t="s">
        <v>0</v>
      </c>
      <c r="D9" s="3"/>
      <c r="G9" s="1"/>
      <c r="H9" s="1"/>
      <c r="I9" s="1"/>
      <c r="J9" s="1"/>
      <c r="K9" s="1"/>
    </row>
    <row r="10" spans="1:19" ht="15" customHeight="1" x14ac:dyDescent="0.25">
      <c r="A10" s="174" t="s">
        <v>1</v>
      </c>
      <c r="B10" s="190" t="s">
        <v>2</v>
      </c>
      <c r="C10" s="192" t="s">
        <v>3</v>
      </c>
      <c r="D10" s="193" t="s">
        <v>13</v>
      </c>
      <c r="E10" s="181" t="s">
        <v>4</v>
      </c>
      <c r="F10" s="181" t="s">
        <v>19</v>
      </c>
      <c r="G10" s="183" t="s">
        <v>20</v>
      </c>
      <c r="H10" s="183"/>
      <c r="I10" s="183"/>
      <c r="J10" s="183"/>
      <c r="K10" s="183"/>
      <c r="L10" s="183"/>
      <c r="M10" s="184" t="s">
        <v>5</v>
      </c>
      <c r="N10" s="186" t="s">
        <v>6</v>
      </c>
      <c r="O10" s="186" t="s">
        <v>35</v>
      </c>
      <c r="P10" s="174" t="s">
        <v>59</v>
      </c>
      <c r="Q10" s="188" t="s">
        <v>37</v>
      </c>
      <c r="R10" s="174" t="s">
        <v>42</v>
      </c>
    </row>
    <row r="11" spans="1:19" ht="82.5" customHeight="1" thickBot="1" x14ac:dyDescent="0.3">
      <c r="A11" s="175"/>
      <c r="B11" s="191"/>
      <c r="C11" s="175"/>
      <c r="D11" s="194"/>
      <c r="E11" s="182"/>
      <c r="F11" s="182"/>
      <c r="G11" s="176" t="s">
        <v>29</v>
      </c>
      <c r="H11" s="176"/>
      <c r="I11" s="177" t="s">
        <v>33</v>
      </c>
      <c r="J11" s="178"/>
      <c r="K11" s="176" t="s">
        <v>23</v>
      </c>
      <c r="L11" s="176"/>
      <c r="M11" s="185"/>
      <c r="N11" s="187"/>
      <c r="O11" s="187"/>
      <c r="P11" s="175"/>
      <c r="Q11" s="189"/>
      <c r="R11" s="175"/>
      <c r="S11" s="72"/>
    </row>
    <row r="12" spans="1:19" ht="15.75" thickBot="1" x14ac:dyDescent="0.3">
      <c r="A12" s="5"/>
      <c r="B12" s="31"/>
      <c r="C12" s="5"/>
      <c r="D12" s="6"/>
      <c r="E12" s="38"/>
      <c r="F12" s="38"/>
      <c r="G12" s="39"/>
      <c r="H12" s="39" t="s">
        <v>8</v>
      </c>
      <c r="I12" s="39"/>
      <c r="J12" s="39"/>
      <c r="K12" s="39" t="s">
        <v>7</v>
      </c>
      <c r="L12" s="39" t="s">
        <v>8</v>
      </c>
      <c r="M12" s="40" t="s">
        <v>8</v>
      </c>
      <c r="N12" s="41" t="s">
        <v>8</v>
      </c>
      <c r="O12" s="42" t="s">
        <v>8</v>
      </c>
      <c r="P12" s="74" t="s">
        <v>8</v>
      </c>
      <c r="Q12" s="75" t="s">
        <v>8</v>
      </c>
      <c r="R12" s="76" t="s">
        <v>8</v>
      </c>
      <c r="S12" s="72"/>
    </row>
    <row r="13" spans="1:19" ht="29.25" x14ac:dyDescent="0.25">
      <c r="A13" s="59"/>
      <c r="B13" s="37" t="s">
        <v>26</v>
      </c>
      <c r="C13" s="59"/>
      <c r="D13" s="60"/>
      <c r="E13" s="65"/>
      <c r="F13" s="65"/>
      <c r="G13" s="61"/>
      <c r="H13" s="61"/>
      <c r="I13" s="61"/>
      <c r="J13" s="61"/>
      <c r="K13" s="66"/>
      <c r="L13" s="61"/>
      <c r="M13" s="61"/>
      <c r="N13" s="77"/>
      <c r="O13" s="78"/>
      <c r="P13" s="79"/>
      <c r="Q13" s="80"/>
      <c r="R13" s="81"/>
      <c r="S13" s="72"/>
    </row>
    <row r="14" spans="1:19" x14ac:dyDescent="0.25">
      <c r="A14" s="52">
        <v>1</v>
      </c>
      <c r="B14" s="54" t="s">
        <v>28</v>
      </c>
      <c r="C14" s="52">
        <v>1</v>
      </c>
      <c r="D14" s="50"/>
      <c r="E14" s="99">
        <v>7400</v>
      </c>
      <c r="F14" s="34">
        <f>E14*C14</f>
        <v>7400</v>
      </c>
      <c r="G14" s="100"/>
      <c r="H14" s="101">
        <v>350</v>
      </c>
      <c r="I14" s="69">
        <v>0.1</v>
      </c>
      <c r="J14" s="101">
        <f>(F14+H14)*0.1</f>
        <v>775</v>
      </c>
      <c r="K14" s="67">
        <v>0.5</v>
      </c>
      <c r="L14" s="34">
        <f>(F14+H14+J14)*0.5</f>
        <v>4262.5</v>
      </c>
      <c r="M14" s="102">
        <f>E14*4</f>
        <v>29600</v>
      </c>
      <c r="N14" s="82">
        <f>F14+H14+L14+M14+J14</f>
        <v>42387.5</v>
      </c>
      <c r="O14" s="83">
        <f>N14*12</f>
        <v>508650</v>
      </c>
      <c r="P14" s="84">
        <f>F14</f>
        <v>7400</v>
      </c>
      <c r="Q14" s="85">
        <f>F14*12</f>
        <v>88800</v>
      </c>
      <c r="R14" s="86">
        <f>SUM(O14:Q14)</f>
        <v>604850</v>
      </c>
      <c r="S14" s="72">
        <f>R14/12*0.805</f>
        <v>40575.354166666664</v>
      </c>
    </row>
    <row r="15" spans="1:19" ht="15.75" thickBot="1" x14ac:dyDescent="0.3">
      <c r="A15" s="62">
        <v>2</v>
      </c>
      <c r="B15" s="63" t="s">
        <v>27</v>
      </c>
      <c r="C15" s="62">
        <v>1</v>
      </c>
      <c r="D15" s="64"/>
      <c r="E15" s="103">
        <v>7030</v>
      </c>
      <c r="F15" s="29">
        <f>E15*C15</f>
        <v>7030</v>
      </c>
      <c r="G15" s="104"/>
      <c r="H15" s="105">
        <v>300</v>
      </c>
      <c r="I15" s="70"/>
      <c r="J15" s="127"/>
      <c r="K15" s="106">
        <v>0.5</v>
      </c>
      <c r="L15" s="34">
        <f>(F15+H15+J15)*0.5</f>
        <v>3665</v>
      </c>
      <c r="M15" s="102">
        <f>E15*2.5</f>
        <v>17575</v>
      </c>
      <c r="N15" s="82">
        <f>F15+H15+L15+M15+J15</f>
        <v>28570</v>
      </c>
      <c r="O15" s="83">
        <f>N15*12</f>
        <v>342840</v>
      </c>
      <c r="P15" s="87">
        <f>F15</f>
        <v>7030</v>
      </c>
      <c r="Q15" s="85">
        <f>F15*8-960</f>
        <v>55280</v>
      </c>
      <c r="R15" s="88">
        <f>SUM(O15:Q15)</f>
        <v>405150</v>
      </c>
      <c r="S15" s="72">
        <f>R15/12*0.805</f>
        <v>27178.8125</v>
      </c>
    </row>
    <row r="16" spans="1:19" ht="15.75" thickBot="1" x14ac:dyDescent="0.3">
      <c r="A16" s="11"/>
      <c r="B16" s="49" t="s">
        <v>10</v>
      </c>
      <c r="C16" s="53">
        <f>SUM(C14:C15)</f>
        <v>2</v>
      </c>
      <c r="D16" s="51"/>
      <c r="E16" s="12">
        <f>SUM(E14:E15)</f>
        <v>14430</v>
      </c>
      <c r="F16" s="12">
        <f>SUM(F14:F15)</f>
        <v>14430</v>
      </c>
      <c r="G16" s="12"/>
      <c r="H16" s="12">
        <f>SUM(H14:H15)</f>
        <v>650</v>
      </c>
      <c r="I16" s="12"/>
      <c r="J16" s="12">
        <f>SUM(J14:J15)</f>
        <v>775</v>
      </c>
      <c r="K16" s="12"/>
      <c r="L16" s="12">
        <f t="shared" ref="L16:R16" si="0">SUM(L14:L15)</f>
        <v>7927.5</v>
      </c>
      <c r="M16" s="12">
        <f t="shared" si="0"/>
        <v>47175</v>
      </c>
      <c r="N16" s="96">
        <f t="shared" si="0"/>
        <v>70957.5</v>
      </c>
      <c r="O16" s="96">
        <f t="shared" si="0"/>
        <v>851490</v>
      </c>
      <c r="P16" s="96">
        <f t="shared" si="0"/>
        <v>14430</v>
      </c>
      <c r="Q16" s="96">
        <f>SUM(Q14:Q15)</f>
        <v>144080</v>
      </c>
      <c r="R16" s="96">
        <f t="shared" si="0"/>
        <v>1010000</v>
      </c>
    </row>
    <row r="17" spans="1:18" x14ac:dyDescent="0.25">
      <c r="A17" s="1"/>
      <c r="B17" s="13"/>
      <c r="C17" s="1"/>
      <c r="D17" s="1"/>
      <c r="E17" s="1"/>
      <c r="F17" s="1"/>
      <c r="G17" s="1"/>
      <c r="H17" s="1"/>
      <c r="I17" s="1"/>
      <c r="J17" s="1"/>
      <c r="K17" s="1"/>
      <c r="Q17" t="s">
        <v>36</v>
      </c>
      <c r="R17" s="97">
        <f>R16*0.22</f>
        <v>222200</v>
      </c>
    </row>
    <row r="18" spans="1:18" x14ac:dyDescent="0.25">
      <c r="A18" s="1"/>
      <c r="B18" s="13"/>
      <c r="C18" s="1"/>
      <c r="D18" s="1"/>
      <c r="E18" s="1"/>
      <c r="F18" s="1"/>
      <c r="G18" s="1"/>
      <c r="H18" s="1"/>
      <c r="I18" s="1"/>
      <c r="J18" s="1"/>
      <c r="K18" s="43"/>
      <c r="Q18" s="128" t="s">
        <v>31</v>
      </c>
      <c r="R18" s="97">
        <f>SUM(R16:R17)</f>
        <v>1232200</v>
      </c>
    </row>
    <row r="19" spans="1:18" ht="15.75" x14ac:dyDescent="0.25">
      <c r="B19" s="4" t="s">
        <v>24</v>
      </c>
      <c r="D19" s="4"/>
      <c r="E19" s="1"/>
      <c r="F19" s="1"/>
      <c r="G19" s="1"/>
      <c r="H19" s="1" t="s">
        <v>60</v>
      </c>
      <c r="I19" s="1"/>
      <c r="J19" s="1"/>
    </row>
    <row r="20" spans="1:18" x14ac:dyDescent="0.25">
      <c r="B20" s="14"/>
    </row>
    <row r="21" spans="1:18" x14ac:dyDescent="0.25">
      <c r="B21" s="14"/>
    </row>
    <row r="22" spans="1:18" x14ac:dyDescent="0.25">
      <c r="B22" s="14"/>
    </row>
    <row r="23" spans="1:18" x14ac:dyDescent="0.25">
      <c r="B23" s="14"/>
    </row>
    <row r="24" spans="1:18" x14ac:dyDescent="0.25">
      <c r="B24" s="14"/>
      <c r="L24" t="s">
        <v>38</v>
      </c>
    </row>
    <row r="25" spans="1:18" x14ac:dyDescent="0.25">
      <c r="B25" s="14"/>
    </row>
    <row r="26" spans="1:18" x14ac:dyDescent="0.25">
      <c r="B26" s="14"/>
    </row>
    <row r="27" spans="1:18" x14ac:dyDescent="0.25">
      <c r="B27" s="14"/>
    </row>
    <row r="28" spans="1:18" x14ac:dyDescent="0.25">
      <c r="B28" s="14"/>
    </row>
    <row r="29" spans="1:18" x14ac:dyDescent="0.25">
      <c r="B29" s="14"/>
    </row>
    <row r="30" spans="1:18" x14ac:dyDescent="0.25">
      <c r="B30" s="14"/>
    </row>
    <row r="31" spans="1:18" x14ac:dyDescent="0.25">
      <c r="B31" s="14"/>
    </row>
    <row r="32" spans="1:18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</sheetData>
  <mergeCells count="17">
    <mergeCell ref="A10:A11"/>
    <mergeCell ref="B10:B11"/>
    <mergeCell ref="C10:C11"/>
    <mergeCell ref="D10:D11"/>
    <mergeCell ref="E10:E11"/>
    <mergeCell ref="R10:R11"/>
    <mergeCell ref="G11:H11"/>
    <mergeCell ref="I11:J11"/>
    <mergeCell ref="K11:L11"/>
    <mergeCell ref="B8:Q8"/>
    <mergeCell ref="F10:F11"/>
    <mergeCell ref="G10:L10"/>
    <mergeCell ref="M10:M11"/>
    <mergeCell ref="N10:N11"/>
    <mergeCell ref="O10:O11"/>
    <mergeCell ref="P10:P11"/>
    <mergeCell ref="Q10:Q11"/>
  </mergeCells>
  <pageMargins left="0.9055118110236221" right="0.70866141732283472" top="0.55118110236220474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zoomScale="80" zoomScaleNormal="80" workbookViewId="0">
      <selection activeCell="L2" sqref="L2"/>
    </sheetView>
  </sheetViews>
  <sheetFormatPr defaultRowHeight="15" x14ac:dyDescent="0.25"/>
  <cols>
    <col min="1" max="1" width="4" customWidth="1"/>
    <col min="2" max="2" width="24.7109375" customWidth="1"/>
    <col min="3" max="3" width="6.28515625" customWidth="1"/>
    <col min="4" max="4" width="6.85546875" customWidth="1"/>
    <col min="5" max="5" width="10.7109375" customWidth="1"/>
    <col min="6" max="6" width="11" customWidth="1"/>
    <col min="7" max="7" width="4.7109375" customWidth="1"/>
    <col min="8" max="8" width="8.85546875" customWidth="1"/>
    <col min="9" max="9" width="5" customWidth="1"/>
    <col min="10" max="10" width="10.140625" customWidth="1"/>
    <col min="11" max="11" width="11.85546875" customWidth="1"/>
    <col min="12" max="12" width="11.7109375" customWidth="1"/>
    <col min="13" max="13" width="12.85546875" customWidth="1"/>
    <col min="14" max="14" width="0.140625" hidden="1" customWidth="1"/>
    <col min="15" max="15" width="14.28515625" customWidth="1"/>
    <col min="16" max="16" width="13.140625" customWidth="1"/>
    <col min="17" max="17" width="0.7109375" customWidth="1"/>
    <col min="18" max="18" width="5.7109375" customWidth="1"/>
    <col min="19" max="19" width="12.28515625" customWidth="1"/>
    <col min="20" max="20" width="13.28515625" customWidth="1"/>
  </cols>
  <sheetData>
    <row r="2" spans="1:17" x14ac:dyDescent="0.25">
      <c r="L2" s="1" t="s">
        <v>79</v>
      </c>
    </row>
    <row r="3" spans="1:17" x14ac:dyDescent="0.25">
      <c r="L3" t="s">
        <v>68</v>
      </c>
    </row>
    <row r="5" spans="1:17" ht="18.75" x14ac:dyDescent="0.3">
      <c r="A5" s="1"/>
      <c r="B5" s="1"/>
      <c r="E5" s="20" t="s">
        <v>14</v>
      </c>
      <c r="F5" s="20"/>
      <c r="G5" s="1"/>
      <c r="H5" s="1"/>
      <c r="I5" s="1"/>
      <c r="J5" s="1"/>
      <c r="K5" s="1"/>
      <c r="L5" s="1"/>
    </row>
    <row r="6" spans="1:17" ht="19.5" customHeight="1" x14ac:dyDescent="0.35">
      <c r="A6" s="1"/>
      <c r="B6" s="15" t="s">
        <v>40</v>
      </c>
      <c r="C6" s="2"/>
      <c r="D6" s="2"/>
      <c r="G6" s="1"/>
      <c r="H6" s="1"/>
      <c r="I6" s="1"/>
      <c r="J6" s="1"/>
      <c r="K6" s="1"/>
      <c r="L6" s="1"/>
    </row>
    <row r="7" spans="1:17" ht="19.5" customHeight="1" x14ac:dyDescent="0.25">
      <c r="A7" s="1"/>
      <c r="B7" s="1"/>
      <c r="C7" s="1"/>
      <c r="D7" s="1"/>
      <c r="E7" s="3" t="s">
        <v>55</v>
      </c>
      <c r="K7" s="1"/>
      <c r="L7" s="1"/>
      <c r="M7" s="1"/>
      <c r="N7" s="1"/>
    </row>
    <row r="8" spans="1:17" ht="15.75" thickBot="1" x14ac:dyDescent="0.3">
      <c r="A8" s="1"/>
      <c r="B8" s="179" t="s">
        <v>62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7" ht="15.75" thickBot="1" x14ac:dyDescent="0.3">
      <c r="A9" s="1"/>
      <c r="B9" s="1"/>
      <c r="C9" s="3" t="s">
        <v>0</v>
      </c>
      <c r="D9" s="3"/>
      <c r="G9" s="1"/>
      <c r="H9" s="1"/>
      <c r="I9" s="1"/>
    </row>
    <row r="10" spans="1:17" ht="15" customHeight="1" x14ac:dyDescent="0.25">
      <c r="A10" s="174" t="s">
        <v>1</v>
      </c>
      <c r="B10" s="190" t="s">
        <v>2</v>
      </c>
      <c r="C10" s="192" t="s">
        <v>3</v>
      </c>
      <c r="D10" s="193" t="s">
        <v>13</v>
      </c>
      <c r="E10" s="181" t="s">
        <v>4</v>
      </c>
      <c r="F10" s="181" t="s">
        <v>19</v>
      </c>
      <c r="G10" s="183" t="s">
        <v>20</v>
      </c>
      <c r="H10" s="183"/>
      <c r="I10" s="183"/>
      <c r="J10" s="183"/>
      <c r="K10" s="184" t="s">
        <v>5</v>
      </c>
      <c r="L10" s="186" t="s">
        <v>6</v>
      </c>
      <c r="M10" s="186" t="s">
        <v>56</v>
      </c>
      <c r="N10" s="195" t="s">
        <v>16</v>
      </c>
      <c r="O10" s="174" t="s">
        <v>37</v>
      </c>
      <c r="P10" s="174" t="s">
        <v>57</v>
      </c>
    </row>
    <row r="11" spans="1:17" ht="84" customHeight="1" thickBot="1" x14ac:dyDescent="0.3">
      <c r="A11" s="175"/>
      <c r="B11" s="191"/>
      <c r="C11" s="175"/>
      <c r="D11" s="194"/>
      <c r="E11" s="182"/>
      <c r="F11" s="182"/>
      <c r="G11" s="176" t="s">
        <v>29</v>
      </c>
      <c r="H11" s="176"/>
      <c r="I11" s="176" t="s">
        <v>23</v>
      </c>
      <c r="J11" s="176"/>
      <c r="K11" s="185"/>
      <c r="L11" s="187"/>
      <c r="M11" s="187"/>
      <c r="N11" s="196"/>
      <c r="O11" s="197"/>
      <c r="P11" s="175"/>
      <c r="Q11" s="72"/>
    </row>
    <row r="12" spans="1:17" ht="60.75" thickBot="1" x14ac:dyDescent="0.3">
      <c r="A12" s="5"/>
      <c r="B12" s="31"/>
      <c r="C12" s="5"/>
      <c r="D12" s="6"/>
      <c r="E12" s="38"/>
      <c r="F12" s="38"/>
      <c r="G12" s="39" t="s">
        <v>7</v>
      </c>
      <c r="H12" s="39" t="s">
        <v>8</v>
      </c>
      <c r="I12" s="39" t="s">
        <v>7</v>
      </c>
      <c r="J12" s="39" t="s">
        <v>8</v>
      </c>
      <c r="K12" s="40" t="s">
        <v>8</v>
      </c>
      <c r="L12" s="41" t="s">
        <v>8</v>
      </c>
      <c r="M12" s="42" t="s">
        <v>8</v>
      </c>
      <c r="N12" s="108" t="s">
        <v>8</v>
      </c>
      <c r="O12" s="133" t="s">
        <v>8</v>
      </c>
      <c r="P12" s="109" t="s">
        <v>8</v>
      </c>
      <c r="Q12" s="72"/>
    </row>
    <row r="13" spans="1:17" ht="31.5" x14ac:dyDescent="0.25">
      <c r="A13" s="7"/>
      <c r="B13" s="111" t="s">
        <v>11</v>
      </c>
      <c r="C13" s="7"/>
      <c r="D13" s="8"/>
      <c r="E13" s="9"/>
      <c r="F13" s="9"/>
      <c r="G13" s="10"/>
      <c r="H13" s="9"/>
      <c r="I13" s="71"/>
      <c r="J13" s="9"/>
      <c r="K13" s="32"/>
      <c r="L13" s="77"/>
      <c r="M13" s="77"/>
      <c r="N13" s="134"/>
      <c r="O13" s="134"/>
      <c r="P13" s="94"/>
      <c r="Q13" s="72"/>
    </row>
    <row r="14" spans="1:17" x14ac:dyDescent="0.25">
      <c r="A14" s="47">
        <v>1</v>
      </c>
      <c r="B14" s="55" t="s">
        <v>9</v>
      </c>
      <c r="C14" s="16">
        <v>1</v>
      </c>
      <c r="D14" s="17">
        <v>10</v>
      </c>
      <c r="E14" s="18">
        <v>5265</v>
      </c>
      <c r="F14" s="34">
        <f>E14*C14</f>
        <v>5265</v>
      </c>
      <c r="G14" s="19"/>
      <c r="H14" s="18"/>
      <c r="I14" s="67">
        <v>0.5</v>
      </c>
      <c r="J14" s="34">
        <f t="shared" ref="J14:J24" si="0">F14*I14</f>
        <v>2632.5</v>
      </c>
      <c r="K14" s="25">
        <f>F14*5</f>
        <v>26325</v>
      </c>
      <c r="L14" s="82">
        <f>F14+H14+J14+K14</f>
        <v>34222.5</v>
      </c>
      <c r="M14" s="82">
        <f>L14*2</f>
        <v>68445</v>
      </c>
      <c r="N14" s="144"/>
      <c r="O14" s="135"/>
      <c r="P14" s="90">
        <f>SUM(M14:O14)</f>
        <v>68445</v>
      </c>
      <c r="Q14" s="72">
        <f>P14/12/C14*0.805</f>
        <v>4591.5187500000002</v>
      </c>
    </row>
    <row r="15" spans="1:17" x14ac:dyDescent="0.25">
      <c r="A15" s="16">
        <v>2</v>
      </c>
      <c r="B15" s="56" t="s">
        <v>12</v>
      </c>
      <c r="C15" s="47">
        <v>6</v>
      </c>
      <c r="D15" s="45">
        <v>9</v>
      </c>
      <c r="E15" s="34">
        <v>5005</v>
      </c>
      <c r="F15" s="34">
        <f>E15*C15</f>
        <v>30030</v>
      </c>
      <c r="G15" s="46"/>
      <c r="H15" s="34"/>
      <c r="I15" s="69">
        <v>0.5</v>
      </c>
      <c r="J15" s="34">
        <f t="shared" si="0"/>
        <v>15015</v>
      </c>
      <c r="K15" s="33">
        <f>F15*2.5</f>
        <v>75075</v>
      </c>
      <c r="L15" s="82">
        <f t="shared" ref="L15:L16" si="1">F15+H15+J15+K15</f>
        <v>120120</v>
      </c>
      <c r="M15" s="82">
        <f t="shared" ref="M15:M24" si="2">L15*2</f>
        <v>240240</v>
      </c>
      <c r="N15" s="144"/>
      <c r="O15" s="135">
        <f>E15*1.5-554</f>
        <v>6953.5</v>
      </c>
      <c r="P15" s="90">
        <f>SUM(M15:O15)</f>
        <v>247193.5</v>
      </c>
      <c r="Q15" s="72">
        <f>P15/12/C15*0.805</f>
        <v>2763.760659722222</v>
      </c>
    </row>
    <row r="16" spans="1:17" ht="30.75" thickBot="1" x14ac:dyDescent="0.3">
      <c r="A16" s="73">
        <v>3</v>
      </c>
      <c r="B16" s="58" t="s">
        <v>22</v>
      </c>
      <c r="C16" s="27">
        <v>1</v>
      </c>
      <c r="D16" s="28">
        <v>9</v>
      </c>
      <c r="E16" s="29">
        <v>5005</v>
      </c>
      <c r="F16" s="29">
        <f>E16*C16</f>
        <v>5005</v>
      </c>
      <c r="G16" s="30"/>
      <c r="H16" s="29"/>
      <c r="I16" s="70">
        <v>0.5</v>
      </c>
      <c r="J16" s="35">
        <f t="shared" si="0"/>
        <v>2502.5</v>
      </c>
      <c r="K16" s="44">
        <f>F16*3</f>
        <v>15015</v>
      </c>
      <c r="L16" s="91">
        <f t="shared" si="1"/>
        <v>22522.5</v>
      </c>
      <c r="M16" s="82">
        <f t="shared" si="2"/>
        <v>45045</v>
      </c>
      <c r="N16" s="145"/>
      <c r="O16" s="136"/>
      <c r="P16" s="92">
        <f>SUM(M16:O16)</f>
        <v>45045</v>
      </c>
      <c r="Q16" s="72">
        <f>P16/12/C16*0.805</f>
        <v>3021.7687500000002</v>
      </c>
    </row>
    <row r="17" spans="1:20" ht="29.25" x14ac:dyDescent="0.25">
      <c r="A17" s="21"/>
      <c r="B17" s="48" t="s">
        <v>15</v>
      </c>
      <c r="C17" s="21"/>
      <c r="D17" s="22"/>
      <c r="E17" s="23"/>
      <c r="F17" s="18"/>
      <c r="G17" s="24"/>
      <c r="H17" s="23"/>
      <c r="I17" s="68"/>
      <c r="J17" s="23"/>
      <c r="K17" s="107"/>
      <c r="L17" s="95"/>
      <c r="M17" s="82">
        <f t="shared" si="2"/>
        <v>0</v>
      </c>
      <c r="N17" s="130"/>
      <c r="O17" s="137"/>
      <c r="P17" s="89"/>
      <c r="Q17" s="72"/>
    </row>
    <row r="18" spans="1:20" x14ac:dyDescent="0.25">
      <c r="A18" s="21">
        <v>4</v>
      </c>
      <c r="B18" s="56" t="s">
        <v>21</v>
      </c>
      <c r="C18" s="21">
        <v>1</v>
      </c>
      <c r="D18" s="22">
        <v>5</v>
      </c>
      <c r="E18" s="23">
        <v>3934</v>
      </c>
      <c r="F18" s="34">
        <f t="shared" ref="F18:F20" si="3">E18*C18</f>
        <v>3934</v>
      </c>
      <c r="G18" s="24"/>
      <c r="H18" s="23"/>
      <c r="I18" s="68">
        <v>0.5</v>
      </c>
      <c r="J18" s="34">
        <f t="shared" si="0"/>
        <v>1967</v>
      </c>
      <c r="K18" s="33">
        <f>F18*2.5</f>
        <v>9835</v>
      </c>
      <c r="L18" s="82">
        <f>F18+H18+J18+K18</f>
        <v>15736</v>
      </c>
      <c r="M18" s="82">
        <f t="shared" si="2"/>
        <v>31472</v>
      </c>
      <c r="N18" s="129"/>
      <c r="O18" s="135"/>
      <c r="P18" s="90">
        <f>SUM(M18:O18)</f>
        <v>31472</v>
      </c>
      <c r="Q18" s="72">
        <f>P18/12/C18*0.805</f>
        <v>2111.2466666666669</v>
      </c>
    </row>
    <row r="19" spans="1:20" x14ac:dyDescent="0.25">
      <c r="A19" s="47">
        <v>5</v>
      </c>
      <c r="B19" s="56" t="s">
        <v>18</v>
      </c>
      <c r="C19" s="47">
        <v>2</v>
      </c>
      <c r="D19" s="45">
        <v>9</v>
      </c>
      <c r="E19" s="34">
        <v>5005</v>
      </c>
      <c r="F19" s="34">
        <f t="shared" si="3"/>
        <v>10010</v>
      </c>
      <c r="G19" s="46"/>
      <c r="H19" s="34"/>
      <c r="I19" s="69">
        <v>0.5</v>
      </c>
      <c r="J19" s="34">
        <f t="shared" si="0"/>
        <v>5005</v>
      </c>
      <c r="K19" s="33">
        <f>F19*2.5</f>
        <v>25025</v>
      </c>
      <c r="L19" s="82">
        <f t="shared" ref="L19:L20" si="4">F19+H19+J19+K19</f>
        <v>40040</v>
      </c>
      <c r="M19" s="82">
        <f t="shared" si="2"/>
        <v>80080</v>
      </c>
      <c r="N19" s="129"/>
      <c r="O19" s="135"/>
      <c r="P19" s="90">
        <f>SUM(M19:O19)</f>
        <v>80080</v>
      </c>
      <c r="Q19" s="72">
        <f>P19/12/C19*0.805</f>
        <v>2686.0166666666669</v>
      </c>
    </row>
    <row r="20" spans="1:20" ht="15.75" thickBot="1" x14ac:dyDescent="0.3">
      <c r="A20" s="16">
        <v>6</v>
      </c>
      <c r="B20" s="112" t="s">
        <v>25</v>
      </c>
      <c r="C20" s="16">
        <v>1</v>
      </c>
      <c r="D20" s="17">
        <v>5</v>
      </c>
      <c r="E20" s="18">
        <v>3934</v>
      </c>
      <c r="F20" s="18">
        <f t="shared" si="3"/>
        <v>3934</v>
      </c>
      <c r="G20" s="19"/>
      <c r="H20" s="18"/>
      <c r="I20" s="67">
        <v>0.5</v>
      </c>
      <c r="J20" s="113">
        <f t="shared" si="0"/>
        <v>1967</v>
      </c>
      <c r="K20" s="25">
        <f>F20*2.5</f>
        <v>9835</v>
      </c>
      <c r="L20" s="82">
        <f t="shared" si="4"/>
        <v>15736</v>
      </c>
      <c r="M20" s="82">
        <f t="shared" si="2"/>
        <v>31472</v>
      </c>
      <c r="N20" s="145"/>
      <c r="O20" s="135"/>
      <c r="P20" s="114">
        <f>SUM(M20:O20)</f>
        <v>31472</v>
      </c>
      <c r="Q20" s="72">
        <f>P20/12/C20*0.805</f>
        <v>2111.2466666666669</v>
      </c>
    </row>
    <row r="21" spans="1:20" ht="48" customHeight="1" x14ac:dyDescent="0.25">
      <c r="A21" s="7"/>
      <c r="B21" s="57" t="s">
        <v>17</v>
      </c>
      <c r="C21" s="7"/>
      <c r="D21" s="8"/>
      <c r="E21" s="9"/>
      <c r="F21" s="36"/>
      <c r="G21" s="10"/>
      <c r="H21" s="9"/>
      <c r="I21" s="71"/>
      <c r="J21" s="9"/>
      <c r="K21" s="115"/>
      <c r="L21" s="93"/>
      <c r="M21" s="82">
        <f t="shared" si="2"/>
        <v>0</v>
      </c>
      <c r="N21" s="130"/>
      <c r="O21" s="138"/>
      <c r="P21" s="94"/>
      <c r="Q21" s="72"/>
    </row>
    <row r="22" spans="1:20" x14ac:dyDescent="0.25">
      <c r="A22" s="47">
        <v>8</v>
      </c>
      <c r="B22" s="55" t="s">
        <v>32</v>
      </c>
      <c r="C22" s="21">
        <v>0.5</v>
      </c>
      <c r="D22" s="22">
        <v>5</v>
      </c>
      <c r="E22" s="23">
        <v>3934</v>
      </c>
      <c r="F22" s="34">
        <f>E22*C22</f>
        <v>1967</v>
      </c>
      <c r="G22" s="24"/>
      <c r="H22" s="23"/>
      <c r="I22" s="68">
        <v>0.5</v>
      </c>
      <c r="J22" s="34">
        <f t="shared" si="0"/>
        <v>983.5</v>
      </c>
      <c r="K22" s="26">
        <f>F22*2.5</f>
        <v>4917.5</v>
      </c>
      <c r="L22" s="82">
        <f t="shared" ref="L22:L24" si="5">F22+H22+J22+K22</f>
        <v>7868</v>
      </c>
      <c r="M22" s="82">
        <f t="shared" si="2"/>
        <v>15736</v>
      </c>
      <c r="N22" s="129"/>
      <c r="O22" s="135"/>
      <c r="P22" s="90">
        <f>SUM(M22:O22)</f>
        <v>15736</v>
      </c>
      <c r="Q22" s="72">
        <f>P22/12/C22*0.805</f>
        <v>2111.2466666666669</v>
      </c>
    </row>
    <row r="23" spans="1:20" ht="45" x14ac:dyDescent="0.25">
      <c r="A23" s="47">
        <v>9</v>
      </c>
      <c r="B23" s="56" t="s">
        <v>39</v>
      </c>
      <c r="C23" s="47">
        <v>1</v>
      </c>
      <c r="D23" s="45">
        <v>5</v>
      </c>
      <c r="E23" s="23">
        <v>3934</v>
      </c>
      <c r="F23" s="34">
        <f>E23*C23</f>
        <v>3934</v>
      </c>
      <c r="G23" s="46"/>
      <c r="H23" s="34"/>
      <c r="I23" s="68">
        <v>0.5</v>
      </c>
      <c r="J23" s="34">
        <f t="shared" si="0"/>
        <v>1967</v>
      </c>
      <c r="K23" s="26">
        <f>F23*2</f>
        <v>7868</v>
      </c>
      <c r="L23" s="143">
        <f t="shared" si="5"/>
        <v>13769</v>
      </c>
      <c r="M23" s="82">
        <f t="shared" si="2"/>
        <v>27538</v>
      </c>
      <c r="N23" s="129"/>
      <c r="O23" s="135"/>
      <c r="P23" s="90">
        <f>SUM(M23:O23)</f>
        <v>27538</v>
      </c>
      <c r="Q23" s="72"/>
    </row>
    <row r="24" spans="1:20" ht="30.75" thickBot="1" x14ac:dyDescent="0.3">
      <c r="A24" s="27">
        <v>10</v>
      </c>
      <c r="B24" s="140" t="s">
        <v>34</v>
      </c>
      <c r="C24" s="116">
        <v>0.5</v>
      </c>
      <c r="D24" s="117">
        <v>1</v>
      </c>
      <c r="E24" s="118">
        <v>2893</v>
      </c>
      <c r="F24" s="118">
        <f>E24*C24</f>
        <v>1446.5</v>
      </c>
      <c r="G24" s="119"/>
      <c r="H24" s="118"/>
      <c r="I24" s="120">
        <v>0.5</v>
      </c>
      <c r="J24" s="118">
        <f t="shared" si="0"/>
        <v>723.25</v>
      </c>
      <c r="K24" s="141">
        <f>F24*3</f>
        <v>4339.5</v>
      </c>
      <c r="L24" s="142">
        <f t="shared" si="5"/>
        <v>6509.25</v>
      </c>
      <c r="M24" s="82">
        <f t="shared" si="2"/>
        <v>13018.5</v>
      </c>
      <c r="N24" s="129"/>
      <c r="O24" s="139"/>
      <c r="P24" s="110">
        <f>SUM(M24:O24)</f>
        <v>13018.5</v>
      </c>
      <c r="Q24" s="72">
        <f>P24/12/C24*0.805</f>
        <v>1746.6487500000001</v>
      </c>
      <c r="T24" s="121"/>
    </row>
    <row r="25" spans="1:20" s="121" customFormat="1" ht="15.75" thickBot="1" x14ac:dyDescent="0.3">
      <c r="A25" s="123"/>
      <c r="B25" s="124" t="s">
        <v>10</v>
      </c>
      <c r="C25" s="125">
        <f>SUM(C13:C24)</f>
        <v>14</v>
      </c>
      <c r="D25" s="126"/>
      <c r="E25" s="96">
        <f>SUM(E13:E24)</f>
        <v>38909</v>
      </c>
      <c r="F25" s="96">
        <f>SUM(F13:F24)</f>
        <v>65525.5</v>
      </c>
      <c r="G25" s="96"/>
      <c r="H25" s="96">
        <f>SUM(H13:H24)</f>
        <v>0</v>
      </c>
      <c r="I25" s="96"/>
      <c r="J25" s="96">
        <f t="shared" ref="J25:P25" si="6">SUM(J13:J24)</f>
        <v>32762.75</v>
      </c>
      <c r="K25" s="96">
        <f t="shared" si="6"/>
        <v>178235</v>
      </c>
      <c r="L25" s="96">
        <f t="shared" si="6"/>
        <v>276523.25</v>
      </c>
      <c r="M25" s="122">
        <f t="shared" si="6"/>
        <v>553046.5</v>
      </c>
      <c r="N25" s="131">
        <f t="shared" si="6"/>
        <v>0</v>
      </c>
      <c r="O25" s="125">
        <f t="shared" si="6"/>
        <v>6953.5</v>
      </c>
      <c r="P25" s="132">
        <f t="shared" si="6"/>
        <v>560000</v>
      </c>
      <c r="S25"/>
    </row>
    <row r="26" spans="1:20" x14ac:dyDescent="0.25">
      <c r="A26" s="1"/>
      <c r="B26" s="13"/>
      <c r="C26" s="1"/>
      <c r="D26" s="1"/>
      <c r="E26" s="1"/>
      <c r="F26" s="1"/>
      <c r="G26" s="1"/>
      <c r="H26" s="1"/>
      <c r="I26" s="1"/>
      <c r="O26" t="s">
        <v>30</v>
      </c>
      <c r="P26" s="97">
        <f>P25*0.22</f>
        <v>123200</v>
      </c>
    </row>
    <row r="27" spans="1:20" x14ac:dyDescent="0.25">
      <c r="A27" s="1"/>
      <c r="B27" s="13"/>
      <c r="C27" s="1"/>
      <c r="D27" s="1"/>
      <c r="E27" s="1"/>
      <c r="F27" s="1"/>
      <c r="G27" s="1"/>
      <c r="H27" s="1"/>
      <c r="I27" s="43"/>
      <c r="O27" s="98" t="s">
        <v>31</v>
      </c>
      <c r="P27" s="97">
        <f>SUM(P25:P26)</f>
        <v>683200</v>
      </c>
    </row>
    <row r="28" spans="1:20" ht="45" customHeight="1" x14ac:dyDescent="0.25">
      <c r="B28" s="4" t="s">
        <v>24</v>
      </c>
      <c r="D28" s="4"/>
      <c r="E28" s="1"/>
      <c r="F28" s="1"/>
      <c r="G28" s="1"/>
      <c r="H28" s="1" t="s">
        <v>60</v>
      </c>
    </row>
    <row r="29" spans="1:20" x14ac:dyDescent="0.25">
      <c r="B29" s="14"/>
    </row>
    <row r="30" spans="1:20" x14ac:dyDescent="0.25">
      <c r="B30" s="14"/>
    </row>
    <row r="31" spans="1:20" x14ac:dyDescent="0.25">
      <c r="B31" s="14"/>
    </row>
    <row r="32" spans="1:2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  <row r="45" spans="2:2" x14ac:dyDescent="0.25">
      <c r="B45" s="14"/>
    </row>
    <row r="46" spans="2:2" x14ac:dyDescent="0.25">
      <c r="B46" s="14"/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</sheetData>
  <mergeCells count="16">
    <mergeCell ref="B8:P8"/>
    <mergeCell ref="A10:A11"/>
    <mergeCell ref="B10:B11"/>
    <mergeCell ref="C10:C11"/>
    <mergeCell ref="D10:D11"/>
    <mergeCell ref="E10:E11"/>
    <mergeCell ref="F10:F11"/>
    <mergeCell ref="G10:J10"/>
    <mergeCell ref="K10:K11"/>
    <mergeCell ref="L10:L11"/>
    <mergeCell ref="M10:M11"/>
    <mergeCell ref="N10:N11"/>
    <mergeCell ref="O10:O11"/>
    <mergeCell ref="P10:P11"/>
    <mergeCell ref="G11:H11"/>
    <mergeCell ref="I11:J11"/>
  </mergeCells>
  <pageMargins left="0.9055118110236221" right="0.70866141732283472" top="0.55118110236220474" bottom="0.35433070866141736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zoomScale="80" zoomScaleNormal="80" workbookViewId="0">
      <selection activeCell="L2" sqref="L2"/>
    </sheetView>
  </sheetViews>
  <sheetFormatPr defaultRowHeight="15" x14ac:dyDescent="0.25"/>
  <cols>
    <col min="1" max="1" width="4" customWidth="1"/>
    <col min="2" max="2" width="32" customWidth="1"/>
    <col min="3" max="3" width="6.28515625" customWidth="1"/>
    <col min="4" max="4" width="6.85546875" customWidth="1"/>
    <col min="5" max="5" width="10.7109375" customWidth="1"/>
    <col min="6" max="6" width="11" customWidth="1"/>
    <col min="7" max="7" width="4.7109375" customWidth="1"/>
    <col min="8" max="8" width="8.85546875" customWidth="1"/>
    <col min="9" max="9" width="5" customWidth="1"/>
    <col min="10" max="10" width="10.140625" customWidth="1"/>
    <col min="11" max="11" width="11.85546875" customWidth="1"/>
    <col min="12" max="12" width="11.7109375" customWidth="1"/>
    <col min="13" max="13" width="13.140625" customWidth="1"/>
    <col min="14" max="14" width="13.7109375" customWidth="1"/>
    <col min="15" max="15" width="14.28515625" customWidth="1"/>
    <col min="16" max="16" width="13.5703125" customWidth="1"/>
    <col min="17" max="17" width="0.7109375" customWidth="1"/>
    <col min="18" max="18" width="5.7109375" customWidth="1"/>
    <col min="19" max="19" width="12.28515625" customWidth="1"/>
    <col min="20" max="20" width="13.28515625" customWidth="1"/>
  </cols>
  <sheetData>
    <row r="2" spans="1:17" x14ac:dyDescent="0.25">
      <c r="L2" s="1" t="s">
        <v>76</v>
      </c>
    </row>
    <row r="3" spans="1:17" x14ac:dyDescent="0.25">
      <c r="L3" t="s">
        <v>68</v>
      </c>
    </row>
    <row r="5" spans="1:17" ht="18.75" x14ac:dyDescent="0.3">
      <c r="A5" s="1"/>
      <c r="B5" s="1"/>
      <c r="E5" s="20" t="s">
        <v>14</v>
      </c>
      <c r="F5" s="20"/>
      <c r="G5" s="1"/>
      <c r="H5" s="1"/>
      <c r="I5" s="1"/>
      <c r="J5" s="1"/>
      <c r="K5" s="1"/>
      <c r="L5" s="1"/>
    </row>
    <row r="6" spans="1:17" ht="19.5" customHeight="1" x14ac:dyDescent="0.35">
      <c r="A6" s="1"/>
      <c r="B6" s="15" t="s">
        <v>40</v>
      </c>
      <c r="C6" s="2"/>
      <c r="D6" s="2"/>
      <c r="G6" s="1"/>
      <c r="H6" s="1"/>
      <c r="I6" s="1"/>
      <c r="J6" s="1"/>
      <c r="K6" s="1"/>
      <c r="L6" s="1"/>
    </row>
    <row r="7" spans="1:17" ht="19.5" customHeight="1" x14ac:dyDescent="0.25">
      <c r="A7" s="1"/>
      <c r="B7" s="1"/>
      <c r="C7" s="3" t="s">
        <v>69</v>
      </c>
      <c r="D7" s="1"/>
      <c r="K7" s="1"/>
      <c r="L7" s="1"/>
      <c r="M7" s="1"/>
      <c r="N7" s="1"/>
    </row>
    <row r="8" spans="1:17" ht="15.75" thickBot="1" x14ac:dyDescent="0.3">
      <c r="A8" s="1"/>
      <c r="B8" s="179" t="s">
        <v>61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7" ht="15.75" thickBot="1" x14ac:dyDescent="0.3">
      <c r="A9" s="1"/>
      <c r="B9" s="1"/>
      <c r="C9" s="3" t="s">
        <v>0</v>
      </c>
      <c r="D9" s="3"/>
      <c r="G9" s="1"/>
      <c r="H9" s="1"/>
      <c r="I9" s="1"/>
    </row>
    <row r="10" spans="1:17" ht="15" customHeight="1" x14ac:dyDescent="0.25">
      <c r="A10" s="174" t="s">
        <v>1</v>
      </c>
      <c r="B10" s="190" t="s">
        <v>2</v>
      </c>
      <c r="C10" s="192" t="s">
        <v>3</v>
      </c>
      <c r="D10" s="193" t="s">
        <v>13</v>
      </c>
      <c r="E10" s="181" t="s">
        <v>4</v>
      </c>
      <c r="F10" s="181" t="s">
        <v>19</v>
      </c>
      <c r="G10" s="183" t="s">
        <v>20</v>
      </c>
      <c r="H10" s="183"/>
      <c r="I10" s="183"/>
      <c r="J10" s="183"/>
      <c r="K10" s="184" t="s">
        <v>5</v>
      </c>
      <c r="L10" s="186" t="s">
        <v>6</v>
      </c>
      <c r="M10" s="186" t="s">
        <v>70</v>
      </c>
      <c r="N10" s="195" t="s">
        <v>16</v>
      </c>
      <c r="O10" s="174" t="s">
        <v>37</v>
      </c>
      <c r="P10" s="174" t="s">
        <v>71</v>
      </c>
    </row>
    <row r="11" spans="1:17" ht="84" customHeight="1" thickBot="1" x14ac:dyDescent="0.3">
      <c r="A11" s="175"/>
      <c r="B11" s="191"/>
      <c r="C11" s="175"/>
      <c r="D11" s="194"/>
      <c r="E11" s="182"/>
      <c r="F11" s="182"/>
      <c r="G11" s="176" t="s">
        <v>29</v>
      </c>
      <c r="H11" s="176"/>
      <c r="I11" s="176" t="s">
        <v>23</v>
      </c>
      <c r="J11" s="176"/>
      <c r="K11" s="185"/>
      <c r="L11" s="187"/>
      <c r="M11" s="187"/>
      <c r="N11" s="196"/>
      <c r="O11" s="197"/>
      <c r="P11" s="175"/>
      <c r="Q11" s="72"/>
    </row>
    <row r="12" spans="1:17" ht="15.75" thickBot="1" x14ac:dyDescent="0.3">
      <c r="A12" s="5"/>
      <c r="B12" s="31"/>
      <c r="C12" s="5"/>
      <c r="D12" s="6"/>
      <c r="E12" s="38"/>
      <c r="F12" s="38"/>
      <c r="G12" s="39" t="s">
        <v>7</v>
      </c>
      <c r="H12" s="39" t="s">
        <v>8</v>
      </c>
      <c r="I12" s="39" t="s">
        <v>7</v>
      </c>
      <c r="J12" s="39" t="s">
        <v>8</v>
      </c>
      <c r="K12" s="40" t="s">
        <v>8</v>
      </c>
      <c r="L12" s="41" t="s">
        <v>8</v>
      </c>
      <c r="M12" s="42" t="s">
        <v>8</v>
      </c>
      <c r="N12" s="108" t="s">
        <v>8</v>
      </c>
      <c r="O12" s="133" t="s">
        <v>8</v>
      </c>
      <c r="P12" s="109" t="s">
        <v>8</v>
      </c>
      <c r="Q12" s="72"/>
    </row>
    <row r="13" spans="1:17" ht="15.75" x14ac:dyDescent="0.25">
      <c r="A13" s="7"/>
      <c r="B13" s="111" t="s">
        <v>11</v>
      </c>
      <c r="C13" s="7"/>
      <c r="D13" s="8"/>
      <c r="E13" s="9"/>
      <c r="F13" s="9"/>
      <c r="G13" s="10"/>
      <c r="H13" s="9"/>
      <c r="I13" s="71"/>
      <c r="J13" s="9"/>
      <c r="K13" s="32"/>
      <c r="L13" s="77"/>
      <c r="M13" s="77"/>
      <c r="N13" s="134"/>
      <c r="O13" s="134"/>
      <c r="P13" s="94"/>
      <c r="Q13" s="72"/>
    </row>
    <row r="14" spans="1:17" x14ac:dyDescent="0.25">
      <c r="A14" s="47">
        <v>1</v>
      </c>
      <c r="B14" s="55" t="s">
        <v>9</v>
      </c>
      <c r="C14" s="16">
        <v>1</v>
      </c>
      <c r="D14" s="17">
        <v>10</v>
      </c>
      <c r="E14" s="18">
        <v>5265</v>
      </c>
      <c r="F14" s="34">
        <f>E14*C14</f>
        <v>5265</v>
      </c>
      <c r="G14" s="19"/>
      <c r="H14" s="18"/>
      <c r="I14" s="67">
        <v>0.5</v>
      </c>
      <c r="J14" s="34">
        <f t="shared" ref="J14:J25" si="0">F14*I14</f>
        <v>2632.5</v>
      </c>
      <c r="K14" s="25">
        <f>F14*5</f>
        <v>26325</v>
      </c>
      <c r="L14" s="82">
        <f>F14+H14+J14+K14</f>
        <v>34222.5</v>
      </c>
      <c r="M14" s="82">
        <f>L14*6</f>
        <v>205335</v>
      </c>
      <c r="N14" s="144">
        <f>F14</f>
        <v>5265</v>
      </c>
      <c r="O14" s="135">
        <f>F14*7+3019.25</f>
        <v>39874.25</v>
      </c>
      <c r="P14" s="90">
        <f>SUM(M14:O14)</f>
        <v>250474.25</v>
      </c>
      <c r="Q14" s="72">
        <f>P14/12/C14*0.805</f>
        <v>16802.647604166668</v>
      </c>
    </row>
    <row r="15" spans="1:17" x14ac:dyDescent="0.25">
      <c r="A15" s="16">
        <v>2</v>
      </c>
      <c r="B15" s="56" t="s">
        <v>12</v>
      </c>
      <c r="C15" s="47">
        <v>6</v>
      </c>
      <c r="D15" s="45">
        <v>9</v>
      </c>
      <c r="E15" s="34">
        <v>5005</v>
      </c>
      <c r="F15" s="34">
        <f>E15*C15</f>
        <v>30030</v>
      </c>
      <c r="G15" s="46"/>
      <c r="H15" s="34"/>
      <c r="I15" s="69">
        <v>0.5</v>
      </c>
      <c r="J15" s="34">
        <f t="shared" si="0"/>
        <v>15015</v>
      </c>
      <c r="K15" s="33">
        <f>F15*2.5</f>
        <v>75075</v>
      </c>
      <c r="L15" s="82">
        <f t="shared" ref="L15:L16" si="1">F15+H15+J15+K15</f>
        <v>120120</v>
      </c>
      <c r="M15" s="82">
        <f t="shared" ref="M15:M25" si="2">L15*6</f>
        <v>720720</v>
      </c>
      <c r="N15" s="144">
        <f>E15*3</f>
        <v>15015</v>
      </c>
      <c r="O15" s="135">
        <f>F15*4</f>
        <v>120120</v>
      </c>
      <c r="P15" s="90">
        <f>SUM(M15:O15)</f>
        <v>855855</v>
      </c>
      <c r="Q15" s="72">
        <f>P15/12/C15*0.805</f>
        <v>9568.9343750000007</v>
      </c>
    </row>
    <row r="16" spans="1:17" ht="20.45" customHeight="1" thickBot="1" x14ac:dyDescent="0.3">
      <c r="A16" s="73">
        <v>3</v>
      </c>
      <c r="B16" s="58" t="s">
        <v>22</v>
      </c>
      <c r="C16" s="27">
        <v>1</v>
      </c>
      <c r="D16" s="28">
        <v>9</v>
      </c>
      <c r="E16" s="29">
        <v>5005</v>
      </c>
      <c r="F16" s="29">
        <f>E16*C16</f>
        <v>5005</v>
      </c>
      <c r="G16" s="30"/>
      <c r="H16" s="29"/>
      <c r="I16" s="70">
        <v>0.5</v>
      </c>
      <c r="J16" s="35">
        <f t="shared" si="0"/>
        <v>2502.5</v>
      </c>
      <c r="K16" s="44">
        <f>F16*3</f>
        <v>15015</v>
      </c>
      <c r="L16" s="91">
        <f t="shared" si="1"/>
        <v>22522.5</v>
      </c>
      <c r="M16" s="82">
        <f t="shared" si="2"/>
        <v>135135</v>
      </c>
      <c r="N16" s="145">
        <f t="shared" ref="N16" si="3">F16</f>
        <v>5005</v>
      </c>
      <c r="O16" s="135">
        <f>F16*4.5</f>
        <v>22522.5</v>
      </c>
      <c r="P16" s="92">
        <f>SUM(M16:O16)</f>
        <v>162662.5</v>
      </c>
      <c r="Q16" s="72">
        <f>P16/12/C16*0.805</f>
        <v>10911.942708333334</v>
      </c>
    </row>
    <row r="17" spans="1:20" ht="25.9" customHeight="1" x14ac:dyDescent="0.25">
      <c r="A17" s="21"/>
      <c r="B17" s="48" t="s">
        <v>15</v>
      </c>
      <c r="C17" s="21"/>
      <c r="D17" s="22"/>
      <c r="E17" s="23"/>
      <c r="F17" s="18"/>
      <c r="G17" s="24"/>
      <c r="H17" s="23"/>
      <c r="I17" s="68"/>
      <c r="J17" s="23"/>
      <c r="K17" s="107"/>
      <c r="L17" s="95"/>
      <c r="M17" s="82">
        <f t="shared" si="2"/>
        <v>0</v>
      </c>
      <c r="N17" s="130"/>
      <c r="O17" s="137"/>
      <c r="P17" s="89"/>
      <c r="Q17" s="72"/>
    </row>
    <row r="18" spans="1:20" x14ac:dyDescent="0.25">
      <c r="A18" s="21">
        <v>4</v>
      </c>
      <c r="B18" s="56" t="s">
        <v>21</v>
      </c>
      <c r="C18" s="21">
        <v>1</v>
      </c>
      <c r="D18" s="22">
        <v>5</v>
      </c>
      <c r="E18" s="23">
        <v>3934</v>
      </c>
      <c r="F18" s="34">
        <f t="shared" ref="F18:F20" si="4">E18*C18</f>
        <v>3934</v>
      </c>
      <c r="G18" s="24"/>
      <c r="H18" s="23"/>
      <c r="I18" s="68">
        <v>0.5</v>
      </c>
      <c r="J18" s="34">
        <f t="shared" si="0"/>
        <v>1967</v>
      </c>
      <c r="K18" s="33">
        <f>F18*2.5</f>
        <v>9835</v>
      </c>
      <c r="L18" s="82">
        <f>F18+H18+J18+K18</f>
        <v>15736</v>
      </c>
      <c r="M18" s="82">
        <f t="shared" si="2"/>
        <v>94416</v>
      </c>
      <c r="N18" s="129">
        <f>F18</f>
        <v>3934</v>
      </c>
      <c r="O18" s="135">
        <f>F18*4.5</f>
        <v>17703</v>
      </c>
      <c r="P18" s="90">
        <f>SUM(M18:O18)</f>
        <v>116053</v>
      </c>
      <c r="Q18" s="72">
        <f>P18/12/C18*0.805</f>
        <v>7785.222083333334</v>
      </c>
    </row>
    <row r="19" spans="1:20" x14ac:dyDescent="0.25">
      <c r="A19" s="47">
        <v>5</v>
      </c>
      <c r="B19" s="56" t="s">
        <v>18</v>
      </c>
      <c r="C19" s="47">
        <v>2</v>
      </c>
      <c r="D19" s="45">
        <v>9</v>
      </c>
      <c r="E19" s="34">
        <v>5005</v>
      </c>
      <c r="F19" s="34">
        <f t="shared" si="4"/>
        <v>10010</v>
      </c>
      <c r="G19" s="46"/>
      <c r="H19" s="34"/>
      <c r="I19" s="69">
        <v>0.5</v>
      </c>
      <c r="J19" s="34">
        <f t="shared" si="0"/>
        <v>5005</v>
      </c>
      <c r="K19" s="33">
        <f>F19*2.5</f>
        <v>25025</v>
      </c>
      <c r="L19" s="82">
        <f t="shared" ref="L19:L20" si="5">F19+H19+J19+K19</f>
        <v>40040</v>
      </c>
      <c r="M19" s="82">
        <f t="shared" si="2"/>
        <v>240240</v>
      </c>
      <c r="N19" s="129"/>
      <c r="O19" s="135">
        <f>F19*4</f>
        <v>40040</v>
      </c>
      <c r="P19" s="90">
        <f>SUM(M19:O19)</f>
        <v>280280</v>
      </c>
      <c r="Q19" s="72">
        <f>P19/12/C19*0.805</f>
        <v>9401.0583333333343</v>
      </c>
    </row>
    <row r="20" spans="1:20" ht="15.75" thickBot="1" x14ac:dyDescent="0.3">
      <c r="A20" s="16">
        <v>6</v>
      </c>
      <c r="B20" s="112" t="s">
        <v>25</v>
      </c>
      <c r="C20" s="16">
        <v>1</v>
      </c>
      <c r="D20" s="17">
        <v>5</v>
      </c>
      <c r="E20" s="18">
        <v>3934</v>
      </c>
      <c r="F20" s="18">
        <f t="shared" si="4"/>
        <v>3934</v>
      </c>
      <c r="G20" s="19"/>
      <c r="H20" s="18"/>
      <c r="I20" s="67">
        <v>0.5</v>
      </c>
      <c r="J20" s="113">
        <f t="shared" si="0"/>
        <v>1967</v>
      </c>
      <c r="K20" s="25">
        <f>F20*2.5</f>
        <v>9835</v>
      </c>
      <c r="L20" s="82">
        <f t="shared" si="5"/>
        <v>15736</v>
      </c>
      <c r="M20" s="82">
        <f t="shared" si="2"/>
        <v>94416</v>
      </c>
      <c r="N20" s="145"/>
      <c r="O20" s="135">
        <f t="shared" ref="O20" si="6">F20*4.5</f>
        <v>17703</v>
      </c>
      <c r="P20" s="114">
        <f>SUM(M20:O20)</f>
        <v>112119</v>
      </c>
      <c r="Q20" s="72">
        <f>P20/12/C20*0.805</f>
        <v>7521.3162500000008</v>
      </c>
    </row>
    <row r="21" spans="1:20" ht="30" customHeight="1" x14ac:dyDescent="0.25">
      <c r="A21" s="7"/>
      <c r="B21" s="57" t="s">
        <v>17</v>
      </c>
      <c r="C21" s="7"/>
      <c r="D21" s="8"/>
      <c r="E21" s="9"/>
      <c r="F21" s="36"/>
      <c r="G21" s="10"/>
      <c r="H21" s="9"/>
      <c r="I21" s="71"/>
      <c r="J21" s="9"/>
      <c r="K21" s="115"/>
      <c r="L21" s="93"/>
      <c r="M21" s="82">
        <f t="shared" si="2"/>
        <v>0</v>
      </c>
      <c r="N21" s="130"/>
      <c r="O21" s="138"/>
      <c r="P21" s="94"/>
      <c r="Q21" s="72"/>
    </row>
    <row r="22" spans="1:20" x14ac:dyDescent="0.25">
      <c r="A22" s="47">
        <v>8</v>
      </c>
      <c r="B22" s="55" t="s">
        <v>32</v>
      </c>
      <c r="C22" s="21">
        <v>0.5</v>
      </c>
      <c r="D22" s="22">
        <v>5</v>
      </c>
      <c r="E22" s="23">
        <v>3934</v>
      </c>
      <c r="F22" s="34">
        <f>E22*C22</f>
        <v>1967</v>
      </c>
      <c r="G22" s="24"/>
      <c r="H22" s="23"/>
      <c r="I22" s="68">
        <v>0.5</v>
      </c>
      <c r="J22" s="34">
        <f t="shared" si="0"/>
        <v>983.5</v>
      </c>
      <c r="K22" s="26">
        <f>F22*2.5</f>
        <v>4917.5</v>
      </c>
      <c r="L22" s="82">
        <f t="shared" ref="L22:L25" si="7">F22+H22+J22+K22</f>
        <v>7868</v>
      </c>
      <c r="M22" s="82">
        <f t="shared" si="2"/>
        <v>47208</v>
      </c>
      <c r="N22" s="129">
        <f t="shared" ref="N22:N25" si="8">F22</f>
        <v>1967</v>
      </c>
      <c r="O22" s="135">
        <f>F22*4</f>
        <v>7868</v>
      </c>
      <c r="P22" s="90">
        <f>SUM(M22:O22)</f>
        <v>57043</v>
      </c>
      <c r="Q22" s="72">
        <f>P22/12/C22*0.805</f>
        <v>7653.2691666666669</v>
      </c>
    </row>
    <row r="23" spans="1:20" ht="26.45" customHeight="1" x14ac:dyDescent="0.25">
      <c r="A23" s="47">
        <v>9</v>
      </c>
      <c r="B23" s="56" t="s">
        <v>39</v>
      </c>
      <c r="C23" s="47">
        <v>1</v>
      </c>
      <c r="D23" s="45">
        <v>5</v>
      </c>
      <c r="E23" s="23">
        <v>3934</v>
      </c>
      <c r="F23" s="34">
        <f>E23*C23</f>
        <v>3934</v>
      </c>
      <c r="G23" s="46"/>
      <c r="H23" s="34"/>
      <c r="I23" s="68">
        <v>0.5</v>
      </c>
      <c r="J23" s="34">
        <f t="shared" si="0"/>
        <v>1967</v>
      </c>
      <c r="K23" s="26">
        <f>F23*2</f>
        <v>7868</v>
      </c>
      <c r="L23" s="143">
        <f t="shared" si="7"/>
        <v>13769</v>
      </c>
      <c r="M23" s="82">
        <f t="shared" si="2"/>
        <v>82614</v>
      </c>
      <c r="N23" s="162"/>
      <c r="O23" s="135">
        <f>F23*4</f>
        <v>15736</v>
      </c>
      <c r="P23" s="90">
        <f>SUM(M23:O23)</f>
        <v>98350</v>
      </c>
      <c r="Q23" s="72"/>
    </row>
    <row r="24" spans="1:20" x14ac:dyDescent="0.25">
      <c r="A24" s="47">
        <v>10</v>
      </c>
      <c r="B24" s="163" t="s">
        <v>58</v>
      </c>
      <c r="C24" s="47">
        <v>1</v>
      </c>
      <c r="D24" s="45">
        <v>5</v>
      </c>
      <c r="E24" s="23">
        <v>3934</v>
      </c>
      <c r="F24" s="34">
        <f>E24*C24</f>
        <v>3934</v>
      </c>
      <c r="G24" s="46"/>
      <c r="H24" s="34"/>
      <c r="I24" s="68">
        <v>0.5</v>
      </c>
      <c r="J24" s="34">
        <f t="shared" si="0"/>
        <v>1967</v>
      </c>
      <c r="K24" s="26">
        <f>F24*2.5</f>
        <v>9835</v>
      </c>
      <c r="L24" s="143">
        <f t="shared" si="7"/>
        <v>15736</v>
      </c>
      <c r="M24" s="82">
        <f t="shared" si="2"/>
        <v>94416</v>
      </c>
      <c r="N24" s="129"/>
      <c r="O24" s="135">
        <f>F24*4</f>
        <v>15736</v>
      </c>
      <c r="P24" s="90">
        <f>SUM(M24:O24)</f>
        <v>110152</v>
      </c>
      <c r="Q24" s="72"/>
    </row>
    <row r="25" spans="1:20" ht="30.75" thickBot="1" x14ac:dyDescent="0.3">
      <c r="A25" s="27">
        <v>11</v>
      </c>
      <c r="B25" s="140" t="s">
        <v>34</v>
      </c>
      <c r="C25" s="116">
        <v>0.5</v>
      </c>
      <c r="D25" s="117">
        <v>1</v>
      </c>
      <c r="E25" s="118">
        <v>2893</v>
      </c>
      <c r="F25" s="118">
        <f>E25*C25</f>
        <v>1446.5</v>
      </c>
      <c r="G25" s="119"/>
      <c r="H25" s="118"/>
      <c r="I25" s="120">
        <v>0.5</v>
      </c>
      <c r="J25" s="118">
        <f t="shared" si="0"/>
        <v>723.25</v>
      </c>
      <c r="K25" s="141">
        <f>F25*3</f>
        <v>4339.5</v>
      </c>
      <c r="L25" s="142">
        <f t="shared" si="7"/>
        <v>6509.25</v>
      </c>
      <c r="M25" s="82">
        <f t="shared" si="2"/>
        <v>39055.5</v>
      </c>
      <c r="N25" s="130">
        <f t="shared" si="8"/>
        <v>1446.5</v>
      </c>
      <c r="O25" s="135">
        <f t="shared" ref="O25" si="9">F25*4.5</f>
        <v>6509.25</v>
      </c>
      <c r="P25" s="161">
        <f>SUM(M25:O25)</f>
        <v>47011.25</v>
      </c>
      <c r="Q25" s="72">
        <f>P25/12/C25*0.805</f>
        <v>6307.3427083333336</v>
      </c>
      <c r="T25" s="121"/>
    </row>
    <row r="26" spans="1:20" s="121" customFormat="1" ht="15.75" thickBot="1" x14ac:dyDescent="0.3">
      <c r="A26" s="123"/>
      <c r="B26" s="124" t="s">
        <v>10</v>
      </c>
      <c r="C26" s="125">
        <f>SUM(C13:C25)</f>
        <v>15</v>
      </c>
      <c r="D26" s="126"/>
      <c r="E26" s="96">
        <f>SUM(E13:E25)</f>
        <v>42843</v>
      </c>
      <c r="F26" s="96">
        <f>SUM(F13:F25)</f>
        <v>69459.5</v>
      </c>
      <c r="G26" s="96"/>
      <c r="H26" s="96">
        <f>SUM(H13:H25)</f>
        <v>0</v>
      </c>
      <c r="I26" s="96"/>
      <c r="J26" s="96">
        <f t="shared" ref="J26:P26" si="10">SUM(J13:J25)</f>
        <v>34729.75</v>
      </c>
      <c r="K26" s="96">
        <f t="shared" si="10"/>
        <v>188070</v>
      </c>
      <c r="L26" s="96">
        <f t="shared" si="10"/>
        <v>292259.25</v>
      </c>
      <c r="M26" s="122">
        <f t="shared" si="10"/>
        <v>1753555.5</v>
      </c>
      <c r="N26" s="131">
        <f t="shared" si="10"/>
        <v>32632.5</v>
      </c>
      <c r="O26" s="125">
        <f t="shared" si="10"/>
        <v>303812</v>
      </c>
      <c r="P26" s="132">
        <f t="shared" si="10"/>
        <v>2090000</v>
      </c>
      <c r="S26"/>
    </row>
    <row r="27" spans="1:20" x14ac:dyDescent="0.25">
      <c r="A27" s="1"/>
      <c r="B27" s="13"/>
      <c r="C27" s="1"/>
      <c r="D27" s="1"/>
      <c r="E27" s="1"/>
      <c r="F27" s="1"/>
      <c r="G27" s="1"/>
      <c r="H27" s="1"/>
      <c r="I27" s="1"/>
      <c r="O27" t="s">
        <v>30</v>
      </c>
      <c r="P27" s="97">
        <f>P26*0.22</f>
        <v>459800</v>
      </c>
    </row>
    <row r="28" spans="1:20" x14ac:dyDescent="0.25">
      <c r="A28" s="1"/>
      <c r="B28" s="13"/>
      <c r="C28" s="1"/>
      <c r="D28" s="1"/>
      <c r="E28" s="1"/>
      <c r="F28" s="1"/>
      <c r="G28" s="1"/>
      <c r="H28" s="1"/>
      <c r="I28" s="43"/>
      <c r="O28" s="98" t="s">
        <v>31</v>
      </c>
      <c r="P28" s="97">
        <f>SUM(P26:P27)</f>
        <v>2549800</v>
      </c>
    </row>
    <row r="29" spans="1:20" ht="45" customHeight="1" x14ac:dyDescent="0.25">
      <c r="B29" s="4" t="s">
        <v>24</v>
      </c>
      <c r="D29" s="4"/>
      <c r="E29" s="1"/>
      <c r="F29" s="1"/>
      <c r="G29" s="1"/>
      <c r="H29" s="1" t="s">
        <v>60</v>
      </c>
    </row>
    <row r="30" spans="1:20" x14ac:dyDescent="0.25">
      <c r="B30" s="14"/>
    </row>
    <row r="31" spans="1:20" x14ac:dyDescent="0.25">
      <c r="B31" s="14"/>
    </row>
    <row r="32" spans="1:2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  <row r="45" spans="2:2" x14ac:dyDescent="0.25">
      <c r="B45" s="14"/>
    </row>
    <row r="46" spans="2:2" x14ac:dyDescent="0.25">
      <c r="B46" s="14"/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  <row r="50" spans="2:2" x14ac:dyDescent="0.25">
      <c r="B50" s="14"/>
    </row>
  </sheetData>
  <mergeCells count="16">
    <mergeCell ref="B8:P8"/>
    <mergeCell ref="A10:A11"/>
    <mergeCell ref="B10:B11"/>
    <mergeCell ref="C10:C11"/>
    <mergeCell ref="D10:D11"/>
    <mergeCell ref="E10:E11"/>
    <mergeCell ref="F10:F11"/>
    <mergeCell ref="G10:J10"/>
    <mergeCell ref="K10:K11"/>
    <mergeCell ref="L10:L11"/>
    <mergeCell ref="M10:M11"/>
    <mergeCell ref="N10:N11"/>
    <mergeCell ref="O10:O11"/>
    <mergeCell ref="P10:P11"/>
    <mergeCell ref="G11:H11"/>
    <mergeCell ref="I11:J11"/>
  </mergeCells>
  <pageMargins left="0.9055118110236221" right="0.70866141732283472" top="0.55118110236220474" bottom="0.35433070866141736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4" customWidth="1"/>
    <col min="2" max="2" width="32" customWidth="1"/>
    <col min="3" max="3" width="6.28515625" customWidth="1"/>
    <col min="4" max="4" width="6.85546875" customWidth="1"/>
    <col min="5" max="5" width="10.7109375" customWidth="1"/>
    <col min="6" max="6" width="11" customWidth="1"/>
    <col min="7" max="7" width="4.7109375" customWidth="1"/>
    <col min="8" max="8" width="8.85546875" customWidth="1"/>
    <col min="9" max="9" width="5" customWidth="1"/>
    <col min="10" max="10" width="10.140625" customWidth="1"/>
    <col min="11" max="11" width="11.85546875" customWidth="1"/>
    <col min="12" max="12" width="11.7109375" customWidth="1"/>
    <col min="13" max="13" width="13.140625" customWidth="1"/>
    <col min="14" max="14" width="13.7109375" customWidth="1"/>
    <col min="15" max="15" width="14.28515625" customWidth="1"/>
    <col min="16" max="16" width="13.5703125" customWidth="1"/>
    <col min="17" max="17" width="0.7109375" customWidth="1"/>
    <col min="18" max="18" width="5.7109375" customWidth="1"/>
    <col min="19" max="19" width="12.28515625" customWidth="1"/>
    <col min="20" max="20" width="13.28515625" customWidth="1"/>
  </cols>
  <sheetData>
    <row r="2" spans="1:17" x14ac:dyDescent="0.25">
      <c r="L2" s="1" t="s">
        <v>77</v>
      </c>
    </row>
    <row r="3" spans="1:17" x14ac:dyDescent="0.25">
      <c r="L3" t="s">
        <v>68</v>
      </c>
    </row>
    <row r="5" spans="1:17" ht="18.75" x14ac:dyDescent="0.3">
      <c r="A5" s="1"/>
      <c r="B5" s="1"/>
      <c r="E5" s="20" t="s">
        <v>14</v>
      </c>
      <c r="F5" s="20"/>
      <c r="G5" s="1"/>
      <c r="H5" s="1"/>
      <c r="I5" s="1"/>
      <c r="J5" s="1"/>
      <c r="K5" s="1"/>
      <c r="L5" s="1"/>
    </row>
    <row r="6" spans="1:17" ht="19.5" customHeight="1" x14ac:dyDescent="0.35">
      <c r="A6" s="1"/>
      <c r="B6" s="15" t="s">
        <v>40</v>
      </c>
      <c r="C6" s="2"/>
      <c r="D6" s="2"/>
      <c r="G6" s="1"/>
      <c r="H6" s="1"/>
      <c r="I6" s="1"/>
      <c r="J6" s="1"/>
      <c r="K6" s="1"/>
      <c r="L6" s="1"/>
    </row>
    <row r="7" spans="1:17" ht="19.5" customHeight="1" x14ac:dyDescent="0.25">
      <c r="A7" s="1"/>
      <c r="B7" s="1"/>
      <c r="C7" s="3" t="s">
        <v>73</v>
      </c>
      <c r="D7" s="1"/>
      <c r="K7" s="1"/>
      <c r="L7" s="1"/>
      <c r="M7" s="1"/>
      <c r="N7" s="1"/>
    </row>
    <row r="8" spans="1:17" ht="15.75" thickBot="1" x14ac:dyDescent="0.3">
      <c r="A8" s="1"/>
      <c r="B8" s="179" t="s">
        <v>61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7" ht="15.75" thickBot="1" x14ac:dyDescent="0.3">
      <c r="A9" s="1"/>
      <c r="B9" s="1"/>
      <c r="C9" s="3" t="s">
        <v>0</v>
      </c>
      <c r="D9" s="3"/>
      <c r="G9" s="1"/>
      <c r="H9" s="1"/>
      <c r="I9" s="1"/>
    </row>
    <row r="10" spans="1:17" ht="15" customHeight="1" x14ac:dyDescent="0.25">
      <c r="A10" s="174" t="s">
        <v>1</v>
      </c>
      <c r="B10" s="190" t="s">
        <v>2</v>
      </c>
      <c r="C10" s="192" t="s">
        <v>3</v>
      </c>
      <c r="D10" s="193" t="s">
        <v>13</v>
      </c>
      <c r="E10" s="181" t="s">
        <v>4</v>
      </c>
      <c r="F10" s="181" t="s">
        <v>19</v>
      </c>
      <c r="G10" s="183" t="s">
        <v>20</v>
      </c>
      <c r="H10" s="183"/>
      <c r="I10" s="183"/>
      <c r="J10" s="183"/>
      <c r="K10" s="184" t="s">
        <v>5</v>
      </c>
      <c r="L10" s="186" t="s">
        <v>6</v>
      </c>
      <c r="M10" s="186" t="s">
        <v>72</v>
      </c>
      <c r="N10" s="195" t="s">
        <v>16</v>
      </c>
      <c r="O10" s="174" t="s">
        <v>37</v>
      </c>
      <c r="P10" s="174" t="s">
        <v>74</v>
      </c>
    </row>
    <row r="11" spans="1:17" ht="84" customHeight="1" thickBot="1" x14ac:dyDescent="0.3">
      <c r="A11" s="175"/>
      <c r="B11" s="191"/>
      <c r="C11" s="175"/>
      <c r="D11" s="194"/>
      <c r="E11" s="182"/>
      <c r="F11" s="182"/>
      <c r="G11" s="176" t="s">
        <v>29</v>
      </c>
      <c r="H11" s="176"/>
      <c r="I11" s="176" t="s">
        <v>23</v>
      </c>
      <c r="J11" s="176"/>
      <c r="K11" s="185"/>
      <c r="L11" s="187"/>
      <c r="M11" s="187"/>
      <c r="N11" s="196"/>
      <c r="O11" s="197"/>
      <c r="P11" s="175"/>
      <c r="Q11" s="72"/>
    </row>
    <row r="12" spans="1:17" ht="15.75" thickBot="1" x14ac:dyDescent="0.3">
      <c r="A12" s="5"/>
      <c r="B12" s="31"/>
      <c r="C12" s="5"/>
      <c r="D12" s="6"/>
      <c r="E12" s="38"/>
      <c r="F12" s="38"/>
      <c r="G12" s="39" t="s">
        <v>7</v>
      </c>
      <c r="H12" s="39" t="s">
        <v>8</v>
      </c>
      <c r="I12" s="39" t="s">
        <v>7</v>
      </c>
      <c r="J12" s="39" t="s">
        <v>8</v>
      </c>
      <c r="K12" s="40" t="s">
        <v>8</v>
      </c>
      <c r="L12" s="41" t="s">
        <v>8</v>
      </c>
      <c r="M12" s="42" t="s">
        <v>8</v>
      </c>
      <c r="N12" s="108" t="s">
        <v>8</v>
      </c>
      <c r="O12" s="133" t="s">
        <v>8</v>
      </c>
      <c r="P12" s="109" t="s">
        <v>8</v>
      </c>
      <c r="Q12" s="72"/>
    </row>
    <row r="13" spans="1:17" ht="15.75" x14ac:dyDescent="0.25">
      <c r="A13" s="7"/>
      <c r="B13" s="111" t="s">
        <v>11</v>
      </c>
      <c r="C13" s="7"/>
      <c r="D13" s="8"/>
      <c r="E13" s="9"/>
      <c r="F13" s="9"/>
      <c r="G13" s="10"/>
      <c r="H13" s="9"/>
      <c r="I13" s="71"/>
      <c r="J13" s="9"/>
      <c r="K13" s="32"/>
      <c r="L13" s="77"/>
      <c r="M13" s="77"/>
      <c r="N13" s="134"/>
      <c r="O13" s="134"/>
      <c r="P13" s="94"/>
      <c r="Q13" s="72"/>
    </row>
    <row r="14" spans="1:17" x14ac:dyDescent="0.25">
      <c r="A14" s="47">
        <v>1</v>
      </c>
      <c r="B14" s="55" t="s">
        <v>9</v>
      </c>
      <c r="C14" s="16">
        <v>1</v>
      </c>
      <c r="D14" s="17">
        <v>10</v>
      </c>
      <c r="E14" s="18">
        <v>5265</v>
      </c>
      <c r="F14" s="34">
        <f>E14*C14</f>
        <v>5265</v>
      </c>
      <c r="G14" s="19"/>
      <c r="H14" s="18"/>
      <c r="I14" s="67">
        <v>0.5</v>
      </c>
      <c r="J14" s="34">
        <f t="shared" ref="J14:J25" si="0">F14*I14</f>
        <v>2632.5</v>
      </c>
      <c r="K14" s="25">
        <f>F14*5</f>
        <v>26325</v>
      </c>
      <c r="L14" s="82">
        <f>F14+H14+J14+K14</f>
        <v>34222.5</v>
      </c>
      <c r="M14" s="82">
        <f>L14*4</f>
        <v>136890</v>
      </c>
      <c r="N14" s="144"/>
      <c r="O14" s="135">
        <f>F14*7+59.5</f>
        <v>36914.5</v>
      </c>
      <c r="P14" s="90">
        <f>SUM(M14:O14)</f>
        <v>173804.5</v>
      </c>
      <c r="Q14" s="72">
        <f>P14/12/C14*0.805</f>
        <v>11659.385208333335</v>
      </c>
    </row>
    <row r="15" spans="1:17" x14ac:dyDescent="0.25">
      <c r="A15" s="16">
        <v>2</v>
      </c>
      <c r="B15" s="56" t="s">
        <v>12</v>
      </c>
      <c r="C15" s="47">
        <v>6</v>
      </c>
      <c r="D15" s="45">
        <v>9</v>
      </c>
      <c r="E15" s="34">
        <v>5005</v>
      </c>
      <c r="F15" s="34">
        <f>E15*C15</f>
        <v>30030</v>
      </c>
      <c r="G15" s="46"/>
      <c r="H15" s="34"/>
      <c r="I15" s="69">
        <v>0.5</v>
      </c>
      <c r="J15" s="34">
        <f t="shared" si="0"/>
        <v>15015</v>
      </c>
      <c r="K15" s="33">
        <f>F15*2.5</f>
        <v>75075</v>
      </c>
      <c r="L15" s="82">
        <f t="shared" ref="L15:L16" si="1">F15+H15+J15+K15</f>
        <v>120120</v>
      </c>
      <c r="M15" s="82">
        <f t="shared" ref="M15:M25" si="2">L15*4</f>
        <v>480480</v>
      </c>
      <c r="N15" s="144">
        <f>F15/2</f>
        <v>15015</v>
      </c>
      <c r="O15" s="135">
        <f>F15*4.5</f>
        <v>135135</v>
      </c>
      <c r="P15" s="90">
        <f>SUM(M15:O15)</f>
        <v>630630</v>
      </c>
      <c r="Q15" s="72">
        <f>P15/12/C15*0.805</f>
        <v>7050.7937500000007</v>
      </c>
    </row>
    <row r="16" spans="1:17" ht="20.45" customHeight="1" thickBot="1" x14ac:dyDescent="0.3">
      <c r="A16" s="73">
        <v>3</v>
      </c>
      <c r="B16" s="58" t="s">
        <v>22</v>
      </c>
      <c r="C16" s="27">
        <v>1</v>
      </c>
      <c r="D16" s="28">
        <v>9</v>
      </c>
      <c r="E16" s="29">
        <v>5005</v>
      </c>
      <c r="F16" s="29">
        <f>E16*C16</f>
        <v>5005</v>
      </c>
      <c r="G16" s="30"/>
      <c r="H16" s="29"/>
      <c r="I16" s="70">
        <v>0.5</v>
      </c>
      <c r="J16" s="35">
        <f t="shared" si="0"/>
        <v>2502.5</v>
      </c>
      <c r="K16" s="44">
        <f>F16*3</f>
        <v>15015</v>
      </c>
      <c r="L16" s="91">
        <f t="shared" si="1"/>
        <v>22522.5</v>
      </c>
      <c r="M16" s="91">
        <f t="shared" si="2"/>
        <v>90090</v>
      </c>
      <c r="N16" s="145"/>
      <c r="O16" s="136">
        <f>F16*5</f>
        <v>25025</v>
      </c>
      <c r="P16" s="92">
        <f>SUM(M16:O16)</f>
        <v>115115</v>
      </c>
      <c r="Q16" s="72">
        <f>P16/12/C16*0.805</f>
        <v>7722.2979166666664</v>
      </c>
    </row>
    <row r="17" spans="1:20" ht="25.9" customHeight="1" x14ac:dyDescent="0.25">
      <c r="A17" s="21"/>
      <c r="B17" s="48" t="s">
        <v>15</v>
      </c>
      <c r="C17" s="21"/>
      <c r="D17" s="22"/>
      <c r="E17" s="23"/>
      <c r="F17" s="18"/>
      <c r="G17" s="24"/>
      <c r="H17" s="23"/>
      <c r="I17" s="68"/>
      <c r="J17" s="23"/>
      <c r="K17" s="107"/>
      <c r="L17" s="95"/>
      <c r="M17" s="95">
        <f t="shared" si="2"/>
        <v>0</v>
      </c>
      <c r="N17" s="130"/>
      <c r="O17" s="137"/>
      <c r="P17" s="89"/>
      <c r="Q17" s="72"/>
    </row>
    <row r="18" spans="1:20" x14ac:dyDescent="0.25">
      <c r="A18" s="21">
        <v>4</v>
      </c>
      <c r="B18" s="56" t="s">
        <v>21</v>
      </c>
      <c r="C18" s="21">
        <v>1</v>
      </c>
      <c r="D18" s="22">
        <v>5</v>
      </c>
      <c r="E18" s="23">
        <v>3934</v>
      </c>
      <c r="F18" s="34">
        <f t="shared" ref="F18:F20" si="3">E18*C18</f>
        <v>3934</v>
      </c>
      <c r="G18" s="24"/>
      <c r="H18" s="23"/>
      <c r="I18" s="68">
        <v>0.5</v>
      </c>
      <c r="J18" s="34">
        <f t="shared" si="0"/>
        <v>1967</v>
      </c>
      <c r="K18" s="33">
        <f>F18*2.5</f>
        <v>9835</v>
      </c>
      <c r="L18" s="82">
        <f>F18+H18+J18+K18</f>
        <v>15736</v>
      </c>
      <c r="M18" s="82">
        <f t="shared" si="2"/>
        <v>62944</v>
      </c>
      <c r="N18" s="129"/>
      <c r="O18" s="135">
        <f>F18*6</f>
        <v>23604</v>
      </c>
      <c r="P18" s="90">
        <f>SUM(M18:O18)</f>
        <v>86548</v>
      </c>
      <c r="Q18" s="72">
        <f>P18/12/C18*0.805</f>
        <v>5805.9283333333333</v>
      </c>
    </row>
    <row r="19" spans="1:20" x14ac:dyDescent="0.25">
      <c r="A19" s="47">
        <v>5</v>
      </c>
      <c r="B19" s="56" t="s">
        <v>18</v>
      </c>
      <c r="C19" s="47">
        <v>2</v>
      </c>
      <c r="D19" s="45">
        <v>9</v>
      </c>
      <c r="E19" s="34">
        <v>5005</v>
      </c>
      <c r="F19" s="34">
        <f t="shared" si="3"/>
        <v>10010</v>
      </c>
      <c r="G19" s="46"/>
      <c r="H19" s="34"/>
      <c r="I19" s="69">
        <v>0.5</v>
      </c>
      <c r="J19" s="34">
        <f t="shared" si="0"/>
        <v>5005</v>
      </c>
      <c r="K19" s="33">
        <f>F19*2.5</f>
        <v>25025</v>
      </c>
      <c r="L19" s="82">
        <f t="shared" ref="L19:L20" si="4">F19+H19+J19+K19</f>
        <v>40040</v>
      </c>
      <c r="M19" s="82">
        <f t="shared" si="2"/>
        <v>160160</v>
      </c>
      <c r="N19" s="129">
        <f t="shared" ref="N19:N24" si="5">F19</f>
        <v>10010</v>
      </c>
      <c r="O19" s="135">
        <f t="shared" ref="O19:O20" si="6">F19*4.5</f>
        <v>45045</v>
      </c>
      <c r="P19" s="90">
        <f>SUM(M19:O19)</f>
        <v>215215</v>
      </c>
      <c r="Q19" s="72">
        <f>P19/12/C19*0.805</f>
        <v>7218.6697916666662</v>
      </c>
    </row>
    <row r="20" spans="1:20" ht="15.75" thickBot="1" x14ac:dyDescent="0.3">
      <c r="A20" s="16">
        <v>6</v>
      </c>
      <c r="B20" s="112" t="s">
        <v>25</v>
      </c>
      <c r="C20" s="16">
        <v>1</v>
      </c>
      <c r="D20" s="17">
        <v>5</v>
      </c>
      <c r="E20" s="18">
        <v>3934</v>
      </c>
      <c r="F20" s="18">
        <f t="shared" si="3"/>
        <v>3934</v>
      </c>
      <c r="G20" s="19"/>
      <c r="H20" s="18"/>
      <c r="I20" s="67">
        <v>0.5</v>
      </c>
      <c r="J20" s="113">
        <f t="shared" si="0"/>
        <v>1967</v>
      </c>
      <c r="K20" s="25">
        <f>F20*2.5</f>
        <v>9835</v>
      </c>
      <c r="L20" s="82">
        <f t="shared" si="4"/>
        <v>15736</v>
      </c>
      <c r="M20" s="82">
        <f t="shared" si="2"/>
        <v>62944</v>
      </c>
      <c r="N20" s="145">
        <f t="shared" si="5"/>
        <v>3934</v>
      </c>
      <c r="O20" s="135">
        <f t="shared" si="6"/>
        <v>17703</v>
      </c>
      <c r="P20" s="114">
        <f>SUM(M20:O20)</f>
        <v>84581</v>
      </c>
      <c r="Q20" s="72">
        <f>P20/12/C20*0.805</f>
        <v>5673.9754166666671</v>
      </c>
    </row>
    <row r="21" spans="1:20" ht="30" customHeight="1" x14ac:dyDescent="0.25">
      <c r="A21" s="7"/>
      <c r="B21" s="57" t="s">
        <v>17</v>
      </c>
      <c r="C21" s="7"/>
      <c r="D21" s="8"/>
      <c r="E21" s="9"/>
      <c r="F21" s="36"/>
      <c r="G21" s="10"/>
      <c r="H21" s="9"/>
      <c r="I21" s="71"/>
      <c r="J21" s="9"/>
      <c r="K21" s="115"/>
      <c r="L21" s="93"/>
      <c r="M21" s="93">
        <f t="shared" si="2"/>
        <v>0</v>
      </c>
      <c r="N21" s="130"/>
      <c r="O21" s="138"/>
      <c r="P21" s="94"/>
      <c r="Q21" s="72"/>
    </row>
    <row r="22" spans="1:20" x14ac:dyDescent="0.25">
      <c r="A22" s="47">
        <v>8</v>
      </c>
      <c r="B22" s="55" t="s">
        <v>32</v>
      </c>
      <c r="C22" s="21">
        <v>0.5</v>
      </c>
      <c r="D22" s="22">
        <v>5</v>
      </c>
      <c r="E22" s="23">
        <v>3934</v>
      </c>
      <c r="F22" s="34">
        <f>E22*C22</f>
        <v>1967</v>
      </c>
      <c r="G22" s="24"/>
      <c r="H22" s="23"/>
      <c r="I22" s="68">
        <v>0.5</v>
      </c>
      <c r="J22" s="34">
        <f t="shared" si="0"/>
        <v>983.5</v>
      </c>
      <c r="K22" s="26">
        <f>F22*2.5</f>
        <v>4917.5</v>
      </c>
      <c r="L22" s="82">
        <f t="shared" ref="L22:L25" si="7">F22+H22+J22+K22</f>
        <v>7868</v>
      </c>
      <c r="M22" s="82">
        <f t="shared" si="2"/>
        <v>31472</v>
      </c>
      <c r="N22" s="129"/>
      <c r="O22" s="135">
        <f>F22*4.5</f>
        <v>8851.5</v>
      </c>
      <c r="P22" s="90">
        <f>SUM(M22:O22)</f>
        <v>40323.5</v>
      </c>
      <c r="Q22" s="72">
        <f>P22/12/C22*0.805</f>
        <v>5410.0695833333339</v>
      </c>
    </row>
    <row r="23" spans="1:20" ht="26.45" customHeight="1" x14ac:dyDescent="0.25">
      <c r="A23" s="47">
        <v>9</v>
      </c>
      <c r="B23" s="56" t="s">
        <v>67</v>
      </c>
      <c r="C23" s="47">
        <v>1</v>
      </c>
      <c r="D23" s="45">
        <v>5</v>
      </c>
      <c r="E23" s="23">
        <v>3934</v>
      </c>
      <c r="F23" s="34">
        <f>E23*C23</f>
        <v>3934</v>
      </c>
      <c r="G23" s="46"/>
      <c r="H23" s="34"/>
      <c r="I23" s="68">
        <v>0.5</v>
      </c>
      <c r="J23" s="34">
        <f t="shared" si="0"/>
        <v>1967</v>
      </c>
      <c r="K23" s="26">
        <f>F23*2</f>
        <v>7868</v>
      </c>
      <c r="L23" s="143">
        <f t="shared" si="7"/>
        <v>13769</v>
      </c>
      <c r="M23" s="82">
        <f t="shared" si="2"/>
        <v>55076</v>
      </c>
      <c r="N23" s="162">
        <f t="shared" si="5"/>
        <v>3934</v>
      </c>
      <c r="O23" s="135">
        <f>F23*7</f>
        <v>27538</v>
      </c>
      <c r="P23" s="90">
        <f>SUM(M23:O23)</f>
        <v>86548</v>
      </c>
      <c r="Q23" s="72"/>
    </row>
    <row r="24" spans="1:20" x14ac:dyDescent="0.25">
      <c r="A24" s="47">
        <v>10</v>
      </c>
      <c r="B24" s="163" t="s">
        <v>58</v>
      </c>
      <c r="C24" s="47">
        <v>1</v>
      </c>
      <c r="D24" s="45">
        <v>2</v>
      </c>
      <c r="E24" s="23">
        <v>3153</v>
      </c>
      <c r="F24" s="34">
        <f>E24*C24</f>
        <v>3153</v>
      </c>
      <c r="G24" s="46"/>
      <c r="H24" s="34"/>
      <c r="I24" s="68">
        <v>0.5</v>
      </c>
      <c r="J24" s="34">
        <f t="shared" si="0"/>
        <v>1576.5</v>
      </c>
      <c r="K24" s="26">
        <f>F24*2.5</f>
        <v>7882.5</v>
      </c>
      <c r="L24" s="143">
        <f t="shared" si="7"/>
        <v>12612</v>
      </c>
      <c r="M24" s="82">
        <f t="shared" si="2"/>
        <v>50448</v>
      </c>
      <c r="N24" s="129">
        <f t="shared" si="5"/>
        <v>3153</v>
      </c>
      <c r="O24" s="135">
        <f>F24*6</f>
        <v>18918</v>
      </c>
      <c r="P24" s="90">
        <f>SUM(M24:O24)</f>
        <v>72519</v>
      </c>
      <c r="Q24" s="72"/>
    </row>
    <row r="25" spans="1:20" ht="30.75" thickBot="1" x14ac:dyDescent="0.3">
      <c r="A25" s="27">
        <v>11</v>
      </c>
      <c r="B25" s="140" t="s">
        <v>34</v>
      </c>
      <c r="C25" s="116">
        <v>0.5</v>
      </c>
      <c r="D25" s="117">
        <v>1</v>
      </c>
      <c r="E25" s="118">
        <v>2893</v>
      </c>
      <c r="F25" s="118">
        <f>E25*C25</f>
        <v>1446.5</v>
      </c>
      <c r="G25" s="119"/>
      <c r="H25" s="118"/>
      <c r="I25" s="120">
        <v>0.5</v>
      </c>
      <c r="J25" s="118">
        <f t="shared" si="0"/>
        <v>723.25</v>
      </c>
      <c r="K25" s="141">
        <f>F25*3</f>
        <v>4339.5</v>
      </c>
      <c r="L25" s="142">
        <f t="shared" si="7"/>
        <v>6509.25</v>
      </c>
      <c r="M25" s="91">
        <f t="shared" si="2"/>
        <v>26037</v>
      </c>
      <c r="N25" s="130"/>
      <c r="O25" s="160">
        <f>F25*6</f>
        <v>8679</v>
      </c>
      <c r="P25" s="161">
        <f>SUM(M25:O25)</f>
        <v>34716</v>
      </c>
      <c r="Q25" s="72">
        <f>P25/12/C25*0.805</f>
        <v>4657.7300000000005</v>
      </c>
      <c r="T25" s="121"/>
    </row>
    <row r="26" spans="1:20" s="121" customFormat="1" ht="15.75" thickBot="1" x14ac:dyDescent="0.3">
      <c r="A26" s="123"/>
      <c r="B26" s="124" t="s">
        <v>10</v>
      </c>
      <c r="C26" s="125">
        <f>SUM(C13:C25)</f>
        <v>15</v>
      </c>
      <c r="D26" s="126"/>
      <c r="E26" s="96">
        <f>SUM(E13:E25)</f>
        <v>42062</v>
      </c>
      <c r="F26" s="96">
        <f>SUM(F13:F25)</f>
        <v>68678.5</v>
      </c>
      <c r="G26" s="96"/>
      <c r="H26" s="96">
        <f>SUM(H13:H25)</f>
        <v>0</v>
      </c>
      <c r="I26" s="96"/>
      <c r="J26" s="96">
        <f t="shared" ref="J26:P26" si="8">SUM(J13:J25)</f>
        <v>34339.25</v>
      </c>
      <c r="K26" s="96">
        <f t="shared" si="8"/>
        <v>186117.5</v>
      </c>
      <c r="L26" s="96">
        <f t="shared" si="8"/>
        <v>289135.25</v>
      </c>
      <c r="M26" s="122">
        <f t="shared" si="8"/>
        <v>1156541</v>
      </c>
      <c r="N26" s="131">
        <f t="shared" si="8"/>
        <v>36046</v>
      </c>
      <c r="O26" s="125">
        <f t="shared" si="8"/>
        <v>347413</v>
      </c>
      <c r="P26" s="132">
        <f t="shared" si="8"/>
        <v>1540000</v>
      </c>
      <c r="S26"/>
    </row>
    <row r="27" spans="1:20" x14ac:dyDescent="0.25">
      <c r="A27" s="1"/>
      <c r="B27" s="13"/>
      <c r="C27" s="1"/>
      <c r="D27" s="1"/>
      <c r="E27" s="1"/>
      <c r="F27" s="1"/>
      <c r="G27" s="1"/>
      <c r="H27" s="1"/>
      <c r="I27" s="1"/>
      <c r="O27" t="s">
        <v>30</v>
      </c>
      <c r="P27" s="97">
        <f>P26*0.22</f>
        <v>338800</v>
      </c>
    </row>
    <row r="28" spans="1:20" x14ac:dyDescent="0.25">
      <c r="A28" s="1"/>
      <c r="B28" s="13"/>
      <c r="C28" s="1"/>
      <c r="D28" s="1"/>
      <c r="E28" s="1"/>
      <c r="F28" s="1"/>
      <c r="G28" s="1"/>
      <c r="H28" s="1"/>
      <c r="I28" s="43"/>
      <c r="O28" s="98" t="s">
        <v>31</v>
      </c>
      <c r="P28" s="97">
        <f>SUM(P26:P27)</f>
        <v>1878800</v>
      </c>
    </row>
    <row r="29" spans="1:20" ht="45" customHeight="1" x14ac:dyDescent="0.25">
      <c r="B29" s="4" t="s">
        <v>24</v>
      </c>
      <c r="D29" s="4"/>
      <c r="E29" s="1"/>
      <c r="F29" s="1"/>
      <c r="G29" s="1"/>
      <c r="H29" s="1" t="s">
        <v>60</v>
      </c>
    </row>
    <row r="30" spans="1:20" x14ac:dyDescent="0.25">
      <c r="B30" s="14"/>
    </row>
    <row r="31" spans="1:20" x14ac:dyDescent="0.25">
      <c r="B31" s="14"/>
    </row>
    <row r="32" spans="1:2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  <row r="45" spans="2:2" x14ac:dyDescent="0.25">
      <c r="B45" s="14"/>
    </row>
    <row r="46" spans="2:2" x14ac:dyDescent="0.25">
      <c r="B46" s="14"/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  <row r="50" spans="2:2" x14ac:dyDescent="0.25">
      <c r="B50" s="14"/>
    </row>
  </sheetData>
  <mergeCells count="16">
    <mergeCell ref="B8:P8"/>
    <mergeCell ref="A10:A11"/>
    <mergeCell ref="B10:B11"/>
    <mergeCell ref="C10:C11"/>
    <mergeCell ref="D10:D11"/>
    <mergeCell ref="E10:E11"/>
    <mergeCell ref="F10:F11"/>
    <mergeCell ref="G10:J10"/>
    <mergeCell ref="K10:K11"/>
    <mergeCell ref="L10:L11"/>
    <mergeCell ref="M10:M11"/>
    <mergeCell ref="N10:N11"/>
    <mergeCell ref="O10:O11"/>
    <mergeCell ref="P10:P11"/>
    <mergeCell ref="G11:H11"/>
    <mergeCell ref="I11:J11"/>
  </mergeCells>
  <pageMargins left="0.9055118110236221" right="0.70866141732283472" top="0.5511811023622047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Структура</vt:lpstr>
      <vt:lpstr>Адмін </vt:lpstr>
      <vt:lpstr>ВОКМС 1-2</vt:lpstr>
      <vt:lpstr>ВОКМС 3-08</vt:lpstr>
      <vt:lpstr>ВОКМС 09-12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2023-08-28T11:36:01Z</cp:lastPrinted>
  <dcterms:created xsi:type="dcterms:W3CDTF">2018-10-08T06:18:27Z</dcterms:created>
  <dcterms:modified xsi:type="dcterms:W3CDTF">2023-08-28T11:38:31Z</dcterms:modified>
</cp:coreProperties>
</file>