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ОЇ ДОКУМЕНТИ\СЕССИИ\РІШЕННЯ СЕСІЙ VІІІ СКЛИКАННЯ\32 сесія __25.08.23\НА ДРУК\"/>
    </mc:Choice>
  </mc:AlternateContent>
  <bookViews>
    <workbookView xWindow="0" yWindow="0" windowWidth="20490" windowHeight="7035" activeTab="1"/>
  </bookViews>
  <sheets>
    <sheet name="Структура" sheetId="3" r:id="rId1"/>
    <sheet name="01.01.23" sheetId="1" r:id="rId2"/>
    <sheet name="01.09.2023" sheetId="4" r:id="rId3"/>
  </sheets>
  <definedNames>
    <definedName name="_xlnm.Print_Area" localSheetId="0">Структура!$A$1:$X$42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6" i="4" l="1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15" i="4"/>
  <c r="V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15" i="1"/>
  <c r="T35" i="4" l="1"/>
  <c r="S35" i="4"/>
  <c r="C35" i="4"/>
  <c r="G34" i="4"/>
  <c r="G33" i="4"/>
  <c r="P33" i="4" s="1"/>
  <c r="P32" i="4"/>
  <c r="K32" i="4"/>
  <c r="G32" i="4"/>
  <c r="P31" i="4"/>
  <c r="I31" i="4"/>
  <c r="G31" i="4"/>
  <c r="M30" i="4"/>
  <c r="I30" i="4"/>
  <c r="G30" i="4"/>
  <c r="P30" i="4" s="1"/>
  <c r="G29" i="4"/>
  <c r="U29" i="4" s="1"/>
  <c r="G28" i="4"/>
  <c r="U28" i="4" s="1"/>
  <c r="G27" i="4"/>
  <c r="P27" i="4" s="1"/>
  <c r="G26" i="4"/>
  <c r="G25" i="4"/>
  <c r="K24" i="4"/>
  <c r="G24" i="4"/>
  <c r="M24" i="4" s="1"/>
  <c r="G23" i="4"/>
  <c r="O22" i="4"/>
  <c r="G22" i="4"/>
  <c r="Q22" i="4" s="1"/>
  <c r="V22" i="4" s="1"/>
  <c r="O21" i="4"/>
  <c r="Q21" i="4" s="1"/>
  <c r="V21" i="4" s="1"/>
  <c r="G21" i="4"/>
  <c r="P21" i="4" s="1"/>
  <c r="O20" i="4"/>
  <c r="Q20" i="4" s="1"/>
  <c r="V20" i="4" s="1"/>
  <c r="G20" i="4"/>
  <c r="P20" i="4" s="1"/>
  <c r="G19" i="4"/>
  <c r="G18" i="4"/>
  <c r="P18" i="4" s="1"/>
  <c r="G17" i="4"/>
  <c r="G16" i="4"/>
  <c r="P15" i="4"/>
  <c r="K15" i="4"/>
  <c r="G15" i="4"/>
  <c r="G35" i="4" s="1"/>
  <c r="Q24" i="4" l="1"/>
  <c r="V24" i="4" s="1"/>
  <c r="O15" i="4"/>
  <c r="Q15" i="4"/>
  <c r="K16" i="4"/>
  <c r="Q16" i="4" s="1"/>
  <c r="V16" i="4" s="1"/>
  <c r="P16" i="4"/>
  <c r="P35" i="4" s="1"/>
  <c r="O18" i="4"/>
  <c r="Q18" i="4"/>
  <c r="V18" i="4" s="1"/>
  <c r="K25" i="4"/>
  <c r="P25" i="4"/>
  <c r="Q25" i="4" s="1"/>
  <c r="V25" i="4" s="1"/>
  <c r="K26" i="4"/>
  <c r="P26" i="4"/>
  <c r="Q26" i="4" s="1"/>
  <c r="V26" i="4" s="1"/>
  <c r="I27" i="4"/>
  <c r="M27" i="4"/>
  <c r="K28" i="4"/>
  <c r="P28" i="4"/>
  <c r="K29" i="4"/>
  <c r="P29" i="4"/>
  <c r="M33" i="4"/>
  <c r="U35" i="4"/>
  <c r="K34" i="4"/>
  <c r="Q34" i="4" s="1"/>
  <c r="V34" i="4" s="1"/>
  <c r="P34" i="4"/>
  <c r="O16" i="4"/>
  <c r="M25" i="4"/>
  <c r="M35" i="4" s="1"/>
  <c r="M26" i="4"/>
  <c r="K27" i="4"/>
  <c r="Q27" i="4" s="1"/>
  <c r="V27" i="4" s="1"/>
  <c r="M28" i="4"/>
  <c r="Q28" i="4"/>
  <c r="V28" i="4" s="1"/>
  <c r="M29" i="4"/>
  <c r="Q29" i="4"/>
  <c r="V29" i="4" s="1"/>
  <c r="K30" i="4"/>
  <c r="Q30" i="4" s="1"/>
  <c r="V30" i="4" s="1"/>
  <c r="M31" i="4"/>
  <c r="Q31" i="4" s="1"/>
  <c r="V31" i="4" s="1"/>
  <c r="M32" i="4"/>
  <c r="Q32" i="4" s="1"/>
  <c r="V32" i="4" s="1"/>
  <c r="I33" i="4"/>
  <c r="Q33" i="4" s="1"/>
  <c r="V33" i="4" s="1"/>
  <c r="I34" i="4"/>
  <c r="M34" i="4"/>
  <c r="G24" i="1"/>
  <c r="U31" i="1"/>
  <c r="G30" i="1"/>
  <c r="M30" i="1"/>
  <c r="U25" i="1"/>
  <c r="U26" i="1"/>
  <c r="U33" i="1"/>
  <c r="U24" i="1"/>
  <c r="M25" i="1"/>
  <c r="M26" i="1"/>
  <c r="M27" i="1"/>
  <c r="M28" i="1"/>
  <c r="M29" i="1"/>
  <c r="M31" i="1"/>
  <c r="M32" i="1"/>
  <c r="M33" i="1"/>
  <c r="M34" i="1"/>
  <c r="M24" i="1"/>
  <c r="O22" i="1"/>
  <c r="Q22" i="1" s="1"/>
  <c r="O21" i="1"/>
  <c r="P18" i="1"/>
  <c r="G15" i="1"/>
  <c r="G16" i="1"/>
  <c r="F19" i="3"/>
  <c r="Q35" i="4" l="1"/>
  <c r="K35" i="4"/>
  <c r="I35" i="4"/>
  <c r="O35" i="4"/>
  <c r="K34" i="1"/>
  <c r="G34" i="1"/>
  <c r="I34" i="1" s="1"/>
  <c r="G33" i="1"/>
  <c r="I33" i="1" s="1"/>
  <c r="R35" i="4" l="1"/>
  <c r="V15" i="4"/>
  <c r="V35" i="4" s="1"/>
  <c r="V37" i="4" s="1"/>
  <c r="P34" i="1"/>
  <c r="I30" i="1"/>
  <c r="K30" i="1" l="1"/>
  <c r="S35" i="1" l="1"/>
  <c r="K24" i="1" l="1"/>
  <c r="Q24" i="1" s="1"/>
  <c r="C35" i="1"/>
  <c r="G32" i="1"/>
  <c r="G31" i="1"/>
  <c r="P29" i="1"/>
  <c r="G29" i="1"/>
  <c r="G28" i="1"/>
  <c r="G27" i="1"/>
  <c r="G26" i="1"/>
  <c r="G25" i="1"/>
  <c r="G23" i="1"/>
  <c r="G22" i="1"/>
  <c r="G21" i="1"/>
  <c r="G20" i="1"/>
  <c r="P20" i="1" s="1"/>
  <c r="G19" i="1"/>
  <c r="G18" i="1"/>
  <c r="G17" i="1"/>
  <c r="I31" i="1" l="1"/>
  <c r="K29" i="1"/>
  <c r="K28" i="1"/>
  <c r="K27" i="1"/>
  <c r="K26" i="1"/>
  <c r="K25" i="1"/>
  <c r="Q25" i="1"/>
  <c r="Q21" i="1"/>
  <c r="V21" i="1" s="1"/>
  <c r="P21" i="1"/>
  <c r="P16" i="1"/>
  <c r="O16" i="1"/>
  <c r="K16" i="1"/>
  <c r="K15" i="1"/>
  <c r="P15" i="1"/>
  <c r="P31" i="1"/>
  <c r="Q31" i="1" s="1"/>
  <c r="V31" i="1" s="1"/>
  <c r="Q29" i="1"/>
  <c r="V29" i="1" s="1"/>
  <c r="Q26" i="1"/>
  <c r="P25" i="1"/>
  <c r="V22" i="1"/>
  <c r="O18" i="1"/>
  <c r="Q18" i="1" s="1"/>
  <c r="G35" i="1"/>
  <c r="T35" i="1"/>
  <c r="O15" i="1"/>
  <c r="Q15" i="1"/>
  <c r="P32" i="1"/>
  <c r="P27" i="1"/>
  <c r="Q27" i="1" s="1"/>
  <c r="O20" i="1"/>
  <c r="P26" i="1"/>
  <c r="I27" i="1"/>
  <c r="K32" i="1"/>
  <c r="P33" i="1"/>
  <c r="Q33" i="1" s="1"/>
  <c r="P28" i="1"/>
  <c r="P30" i="1"/>
  <c r="Q30" i="1" s="1"/>
  <c r="V30" i="1" s="1"/>
  <c r="Q34" i="1"/>
  <c r="V34" i="1" s="1"/>
  <c r="Q32" i="1" l="1"/>
  <c r="V32" i="1" s="1"/>
  <c r="Q16" i="1"/>
  <c r="V33" i="1"/>
  <c r="I35" i="1"/>
  <c r="Q28" i="1"/>
  <c r="V28" i="1" s="1"/>
  <c r="M35" i="1"/>
  <c r="V26" i="1"/>
  <c r="V25" i="1"/>
  <c r="K35" i="1"/>
  <c r="O35" i="1"/>
  <c r="V18" i="1"/>
  <c r="Q20" i="1"/>
  <c r="V20" i="1" s="1"/>
  <c r="V16" i="1"/>
  <c r="U35" i="1"/>
  <c r="P35" i="1"/>
  <c r="V24" i="1"/>
  <c r="V27" i="1"/>
  <c r="V35" i="1" l="1"/>
  <c r="V37" i="1" s="1"/>
  <c r="R35" i="1"/>
  <c r="Q35" i="1"/>
</calcChain>
</file>

<file path=xl/sharedStrings.xml><?xml version="1.0" encoding="utf-8"?>
<sst xmlns="http://schemas.openxmlformats.org/spreadsheetml/2006/main" count="181" uniqueCount="74">
  <si>
    <t>№ з/п</t>
  </si>
  <si>
    <t>Найменування структурних  підрозділів та найменування посад</t>
  </si>
  <si>
    <t>Кількість штатних одиниць</t>
  </si>
  <si>
    <t>Тар.-ний   розряд</t>
  </si>
  <si>
    <t>Посадовий оклад грн.</t>
  </si>
  <si>
    <t>Дод.коеф.підвищ.Постанова каб.мін.№ 755  від 14.08.2019</t>
  </si>
  <si>
    <t>Посадовий оклад з урахуванням штатних одиниць та коеф. грн.</t>
  </si>
  <si>
    <t>Надбавки</t>
  </si>
  <si>
    <t>Премія</t>
  </si>
  <si>
    <t xml:space="preserve">Місячний фонд заробітної плати </t>
  </si>
  <si>
    <t>Премія до профе-них та державних свят</t>
  </si>
  <si>
    <t>Квартальна премія</t>
  </si>
  <si>
    <t>Матеріальна допомога на оздоровлення</t>
  </si>
  <si>
    <t>за спортивне звання</t>
  </si>
  <si>
    <t>за вислугу  років</t>
  </si>
  <si>
    <t>за високі досягнення у праці</t>
  </si>
  <si>
    <t>за складність, напруженість у роботі</t>
  </si>
  <si>
    <t>Сума</t>
  </si>
  <si>
    <t>%</t>
  </si>
  <si>
    <t>Адміністрація</t>
  </si>
  <si>
    <t>Директор</t>
  </si>
  <si>
    <t>1,2</t>
  </si>
  <si>
    <t>Заступник директора з навчально-тренувальної роботи</t>
  </si>
  <si>
    <t>1</t>
  </si>
  <si>
    <t>Бухгалтеія</t>
  </si>
  <si>
    <t>Головний бухгалтер</t>
  </si>
  <si>
    <t>Організаційно-технічний відділ</t>
  </si>
  <si>
    <t>Заступник директора з адміністративно-господарської діяльності</t>
  </si>
  <si>
    <t>Підсобний робітник ( спортивних споруд)</t>
  </si>
  <si>
    <t>Прибиральник виробничих приміщень</t>
  </si>
  <si>
    <t>Спортивна  підготовка</t>
  </si>
  <si>
    <t>Тренер-викладач з вільної  боротьби</t>
  </si>
  <si>
    <t>Тренер-викладач з дзюдо</t>
  </si>
  <si>
    <t>Тренер-викладач з боксу</t>
  </si>
  <si>
    <t>Тренер-викладач з настільного тенісу</t>
  </si>
  <si>
    <t>Тренер-викладач з футболу</t>
  </si>
  <si>
    <t>Тренер-викладач з важкої атлетики</t>
  </si>
  <si>
    <t>Тренер-викладач із стендової стрільби</t>
  </si>
  <si>
    <t>Тренер-викладач з веслування</t>
  </si>
  <si>
    <t>Усього</t>
  </si>
  <si>
    <t>ЄСВ</t>
  </si>
  <si>
    <t>Секретар селищної ради                                                                                                            В.В. Щур</t>
  </si>
  <si>
    <t>на 01.01.2023 року</t>
  </si>
  <si>
    <t>№</t>
  </si>
  <si>
    <t>Структурні підрозділи та посади</t>
  </si>
  <si>
    <t>Штатних одиниць</t>
  </si>
  <si>
    <t>01.Адміністрація</t>
  </si>
  <si>
    <t>02.Бухгалтерія</t>
  </si>
  <si>
    <t>03.Організаційно-технічний відділ</t>
  </si>
  <si>
    <t>Робітники</t>
  </si>
  <si>
    <t>04.Спортивна підготовка</t>
  </si>
  <si>
    <t>Тренери- викладачі</t>
  </si>
  <si>
    <t>ВСЬОГО:</t>
  </si>
  <si>
    <t>Секретар селищної ради</t>
  </si>
  <si>
    <t>В.В.Щур</t>
  </si>
  <si>
    <t>Мін. з/п з 01.01.2023 р.- 6700 ( 1 тарифний розряд- 2893,00 грн.)</t>
  </si>
  <si>
    <t>Тренер-викладач з регбі</t>
  </si>
  <si>
    <t>( вводиться в дію з    01.01.2023 р.по 31.08.2023 р.)</t>
  </si>
  <si>
    <t>Фонд заробітної плати за 8 місяців</t>
  </si>
  <si>
    <t>Фонд заробітної плати за 4 місяці</t>
  </si>
  <si>
    <t>СТРУКТУРА ТА  ЧИСЕЛЬНІСТЬ ПРАЦІВНИКІВ</t>
  </si>
  <si>
    <t xml:space="preserve"> КДЮСШ  " АВАНГАРД"</t>
  </si>
  <si>
    <t>Додаток №1  до рішення сессії</t>
  </si>
  <si>
    <t>Премія до професій-них та державних свят</t>
  </si>
  <si>
    <t>Фонд  оплати  праці за січень-серпень 2023року, грн.</t>
  </si>
  <si>
    <t xml:space="preserve"> Штатний  розпис  КДЮСШ " Авангард" на 2023 рік</t>
  </si>
  <si>
    <t>Штатний  розпис  КДЮСШ " Авангард" на 2023 рік</t>
  </si>
  <si>
    <t>Фонд  оплати  праці за  вересень-грудень 2023року, грн.</t>
  </si>
  <si>
    <t>( вводиться в дію з    01.09.2023 р.)</t>
  </si>
  <si>
    <t>Додаток №3 до рішення сесії №2174 - VIII</t>
  </si>
  <si>
    <t>від  25.08.2023 р.</t>
  </si>
  <si>
    <t>Додаток №2 до рішення сесії №2174 -VIII</t>
  </si>
  <si>
    <t>від 25.08.2023 р.</t>
  </si>
  <si>
    <t>від 25.08.2023 №2174-VIII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</si>
</sst>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2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3" xfId="0" applyBorder="1" applyAlignment="1">
      <alignment horizontal="center"/>
    </xf>
    <xf numFmtId="2" fontId="0" fillId="0" borderId="22" xfId="0" applyNumberFormat="1" applyBorder="1"/>
    <xf numFmtId="2" fontId="6" fillId="0" borderId="22" xfId="0" applyNumberFormat="1" applyFont="1" applyBorder="1"/>
    <xf numFmtId="2" fontId="2" fillId="0" borderId="22" xfId="0" applyNumberFormat="1" applyFont="1" applyBorder="1"/>
    <xf numFmtId="2" fontId="2" fillId="0" borderId="24" xfId="0" applyNumberFormat="1" applyFont="1" applyBorder="1"/>
    <xf numFmtId="2" fontId="1" fillId="0" borderId="24" xfId="0" applyNumberFormat="1" applyFont="1" applyBorder="1"/>
    <xf numFmtId="2" fontId="2" fillId="0" borderId="25" xfId="0" applyNumberFormat="1" applyFont="1" applyBorder="1"/>
    <xf numFmtId="2" fontId="1" fillId="0" borderId="0" xfId="0" applyNumberFormat="1" applyFont="1"/>
    <xf numFmtId="0" fontId="0" fillId="0" borderId="26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2" fontId="0" fillId="0" borderId="5" xfId="0" applyNumberFormat="1" applyBorder="1"/>
    <xf numFmtId="0" fontId="0" fillId="0" borderId="5" xfId="0" applyBorder="1"/>
    <xf numFmtId="2" fontId="1" fillId="0" borderId="8" xfId="0" applyNumberFormat="1" applyFont="1" applyBorder="1"/>
    <xf numFmtId="0" fontId="2" fillId="0" borderId="18" xfId="0" applyFont="1" applyBorder="1"/>
    <xf numFmtId="0" fontId="0" fillId="0" borderId="18" xfId="0" applyBorder="1" applyAlignment="1">
      <alignment horizontal="center"/>
    </xf>
    <xf numFmtId="2" fontId="0" fillId="0" borderId="18" xfId="0" applyNumberFormat="1" applyBorder="1"/>
    <xf numFmtId="2" fontId="2" fillId="0" borderId="18" xfId="0" applyNumberFormat="1" applyFont="1" applyBorder="1"/>
    <xf numFmtId="2" fontId="1" fillId="0" borderId="19" xfId="0" applyNumberFormat="1" applyFont="1" applyBorder="1"/>
    <xf numFmtId="2" fontId="2" fillId="0" borderId="20" xfId="0" applyNumberFormat="1" applyFont="1" applyBorder="1"/>
    <xf numFmtId="0" fontId="0" fillId="0" borderId="27" xfId="0" applyBorder="1"/>
    <xf numFmtId="0" fontId="0" fillId="0" borderId="22" xfId="0" applyBorder="1" applyAlignment="1">
      <alignment horizontal="center"/>
    </xf>
    <xf numFmtId="2" fontId="2" fillId="0" borderId="28" xfId="0" applyNumberFormat="1" applyFont="1" applyBorder="1"/>
    <xf numFmtId="0" fontId="0" fillId="0" borderId="22" xfId="0" applyBorder="1" applyAlignment="1">
      <alignment wrapText="1"/>
    </xf>
    <xf numFmtId="0" fontId="0" fillId="0" borderId="29" xfId="0" applyBorder="1"/>
    <xf numFmtId="0" fontId="0" fillId="0" borderId="10" xfId="0" applyBorder="1" applyAlignment="1">
      <alignment wrapText="1"/>
    </xf>
    <xf numFmtId="0" fontId="0" fillId="0" borderId="10" xfId="0" applyBorder="1"/>
    <xf numFmtId="0" fontId="0" fillId="0" borderId="10" xfId="0" applyBorder="1" applyAlignment="1">
      <alignment horizontal="center"/>
    </xf>
    <xf numFmtId="2" fontId="0" fillId="0" borderId="10" xfId="0" applyNumberFormat="1" applyBorder="1"/>
    <xf numFmtId="49" fontId="0" fillId="0" borderId="10" xfId="0" applyNumberFormat="1" applyBorder="1" applyAlignment="1">
      <alignment horizontal="center"/>
    </xf>
    <xf numFmtId="2" fontId="1" fillId="0" borderId="11" xfId="0" applyNumberFormat="1" applyFont="1" applyBorder="1"/>
    <xf numFmtId="2" fontId="2" fillId="0" borderId="10" xfId="0" applyNumberFormat="1" applyFont="1" applyBorder="1"/>
    <xf numFmtId="49" fontId="0" fillId="0" borderId="18" xfId="0" applyNumberFormat="1" applyBorder="1" applyAlignment="1">
      <alignment horizontal="center"/>
    </xf>
    <xf numFmtId="2" fontId="6" fillId="0" borderId="1" xfId="0" applyNumberFormat="1" applyFont="1" applyBorder="1"/>
    <xf numFmtId="0" fontId="0" fillId="0" borderId="30" xfId="0" applyBorder="1"/>
    <xf numFmtId="0" fontId="0" fillId="0" borderId="31" xfId="0" applyBorder="1"/>
    <xf numFmtId="0" fontId="0" fillId="0" borderId="31" xfId="0" applyBorder="1" applyAlignment="1">
      <alignment horizontal="center"/>
    </xf>
    <xf numFmtId="2" fontId="0" fillId="0" borderId="31" xfId="0" applyNumberFormat="1" applyBorder="1"/>
    <xf numFmtId="49" fontId="0" fillId="0" borderId="31" xfId="0" applyNumberFormat="1" applyBorder="1" applyAlignment="1">
      <alignment horizontal="center"/>
    </xf>
    <xf numFmtId="2" fontId="6" fillId="0" borderId="31" xfId="0" applyNumberFormat="1" applyFont="1" applyBorder="1"/>
    <xf numFmtId="2" fontId="7" fillId="0" borderId="31" xfId="0" applyNumberFormat="1" applyFont="1" applyBorder="1"/>
    <xf numFmtId="2" fontId="1" fillId="0" borderId="2" xfId="0" applyNumberFormat="1" applyFont="1" applyBorder="1"/>
    <xf numFmtId="2" fontId="2" fillId="0" borderId="32" xfId="0" applyNumberFormat="1" applyFont="1" applyBorder="1"/>
    <xf numFmtId="2" fontId="5" fillId="0" borderId="31" xfId="0" applyNumberFormat="1" applyFont="1" applyBorder="1"/>
    <xf numFmtId="2" fontId="2" fillId="0" borderId="33" xfId="0" applyNumberFormat="1" applyFont="1" applyBorder="1"/>
    <xf numFmtId="0" fontId="0" fillId="0" borderId="34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49" fontId="0" fillId="0" borderId="1" xfId="0" applyNumberFormat="1" applyBorder="1" applyAlignment="1">
      <alignment horizontal="center"/>
    </xf>
    <xf numFmtId="2" fontId="2" fillId="0" borderId="35" xfId="0" applyNumberFormat="1" applyFont="1" applyBorder="1"/>
    <xf numFmtId="0" fontId="2" fillId="0" borderId="14" xfId="0" applyFont="1" applyBorder="1"/>
    <xf numFmtId="2" fontId="2" fillId="0" borderId="14" xfId="0" applyNumberFormat="1" applyFont="1" applyBorder="1"/>
    <xf numFmtId="2" fontId="7" fillId="0" borderId="14" xfId="0" applyNumberFormat="1" applyFont="1" applyBorder="1"/>
    <xf numFmtId="2" fontId="0" fillId="0" borderId="0" xfId="0" applyNumberFormat="1"/>
    <xf numFmtId="0" fontId="6" fillId="0" borderId="5" xfId="0" applyFont="1" applyBorder="1" applyAlignment="1">
      <alignment wrapText="1"/>
    </xf>
    <xf numFmtId="0" fontId="6" fillId="0" borderId="10" xfId="0" applyFont="1" applyBorder="1"/>
    <xf numFmtId="49" fontId="6" fillId="0" borderId="31" xfId="0" applyNumberFormat="1" applyFont="1" applyBorder="1" applyAlignment="1">
      <alignment horizontal="center"/>
    </xf>
    <xf numFmtId="49" fontId="6" fillId="0" borderId="22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18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/>
    <xf numFmtId="0" fontId="9" fillId="0" borderId="0" xfId="0" applyFont="1" applyAlignment="1"/>
    <xf numFmtId="0" fontId="10" fillId="0" borderId="31" xfId="0" applyFont="1" applyBorder="1" applyAlignment="1">
      <alignment horizontal="center"/>
    </xf>
    <xf numFmtId="0" fontId="9" fillId="0" borderId="3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4" xfId="0" applyFont="1" applyBorder="1" applyAlignment="1"/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31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F2" sqref="F2"/>
    </sheetView>
  </sheetViews>
  <sheetFormatPr defaultColWidth="9.140625" defaultRowHeight="18.75" x14ac:dyDescent="0.3"/>
  <cols>
    <col min="1" max="4" width="9.140625" style="74"/>
    <col min="5" max="5" width="18.7109375" style="74" customWidth="1"/>
    <col min="6" max="16384" width="9.140625" style="74"/>
  </cols>
  <sheetData>
    <row r="1" spans="1:10" x14ac:dyDescent="0.3">
      <c r="F1" s="74" t="s">
        <v>62</v>
      </c>
    </row>
    <row r="2" spans="1:10" x14ac:dyDescent="0.3">
      <c r="F2" s="74" t="s">
        <v>73</v>
      </c>
    </row>
    <row r="4" spans="1:10" x14ac:dyDescent="0.3">
      <c r="A4" s="94" t="s">
        <v>60</v>
      </c>
      <c r="B4" s="94"/>
      <c r="C4" s="94"/>
      <c r="D4" s="94"/>
      <c r="E4" s="94"/>
      <c r="F4" s="94"/>
      <c r="G4" s="94"/>
      <c r="H4" s="94"/>
      <c r="I4" s="94"/>
      <c r="J4" s="75"/>
    </row>
    <row r="5" spans="1:10" ht="15" customHeight="1" x14ac:dyDescent="0.3">
      <c r="A5" s="95" t="s">
        <v>61</v>
      </c>
      <c r="B5" s="95"/>
      <c r="C5" s="95"/>
      <c r="D5" s="95"/>
      <c r="E5" s="95"/>
      <c r="F5" s="95"/>
      <c r="G5" s="95"/>
      <c r="H5" s="95"/>
      <c r="I5" s="95"/>
      <c r="J5" s="76"/>
    </row>
    <row r="6" spans="1:10" ht="15" customHeight="1" x14ac:dyDescent="0.3">
      <c r="A6" s="95" t="s">
        <v>42</v>
      </c>
      <c r="B6" s="95"/>
      <c r="C6" s="95"/>
      <c r="D6" s="95"/>
      <c r="E6" s="95"/>
      <c r="F6" s="95"/>
      <c r="G6" s="95"/>
      <c r="H6" s="95"/>
      <c r="I6" s="95"/>
    </row>
    <row r="7" spans="1:10" ht="7.5" customHeight="1" x14ac:dyDescent="0.3"/>
    <row r="8" spans="1:10" x14ac:dyDescent="0.3">
      <c r="A8" s="77" t="s">
        <v>43</v>
      </c>
      <c r="B8" s="96" t="s">
        <v>44</v>
      </c>
      <c r="C8" s="96"/>
      <c r="D8" s="96"/>
      <c r="E8" s="96"/>
      <c r="F8" s="96" t="s">
        <v>45</v>
      </c>
      <c r="G8" s="96"/>
      <c r="H8" s="96"/>
    </row>
    <row r="9" spans="1:10" x14ac:dyDescent="0.3">
      <c r="A9" s="78"/>
      <c r="B9" s="79" t="s">
        <v>46</v>
      </c>
      <c r="C9" s="80"/>
      <c r="D9" s="80"/>
      <c r="E9" s="80"/>
      <c r="F9" s="80"/>
      <c r="G9" s="80"/>
      <c r="H9" s="81"/>
    </row>
    <row r="10" spans="1:10" x14ac:dyDescent="0.3">
      <c r="A10" s="78">
        <v>1</v>
      </c>
      <c r="B10" s="85" t="s">
        <v>20</v>
      </c>
      <c r="C10" s="86"/>
      <c r="D10" s="86"/>
      <c r="E10" s="87"/>
      <c r="F10" s="88">
        <v>1</v>
      </c>
      <c r="G10" s="89"/>
      <c r="H10" s="90"/>
    </row>
    <row r="11" spans="1:10" ht="35.450000000000003" customHeight="1" x14ac:dyDescent="0.3">
      <c r="A11" s="78">
        <v>2</v>
      </c>
      <c r="B11" s="91" t="s">
        <v>22</v>
      </c>
      <c r="C11" s="92"/>
      <c r="D11" s="92"/>
      <c r="E11" s="93"/>
      <c r="F11" s="88">
        <v>1</v>
      </c>
      <c r="G11" s="89"/>
      <c r="H11" s="90"/>
    </row>
    <row r="12" spans="1:10" ht="15" customHeight="1" x14ac:dyDescent="0.3">
      <c r="A12" s="78"/>
      <c r="B12" s="79" t="s">
        <v>47</v>
      </c>
      <c r="C12" s="80"/>
      <c r="D12" s="80"/>
      <c r="E12" s="80"/>
      <c r="F12" s="80"/>
      <c r="G12" s="80"/>
      <c r="H12" s="81"/>
    </row>
    <row r="13" spans="1:10" x14ac:dyDescent="0.3">
      <c r="A13" s="78">
        <v>3</v>
      </c>
      <c r="B13" s="82" t="s">
        <v>25</v>
      </c>
      <c r="C13" s="83"/>
      <c r="D13" s="83"/>
      <c r="E13" s="84"/>
      <c r="F13" s="88">
        <v>1</v>
      </c>
      <c r="G13" s="89"/>
      <c r="H13" s="90"/>
    </row>
    <row r="14" spans="1:10" ht="43.5" customHeight="1" x14ac:dyDescent="0.3">
      <c r="A14" s="78"/>
      <c r="B14" s="79" t="s">
        <v>48</v>
      </c>
      <c r="C14" s="80"/>
      <c r="D14" s="80"/>
      <c r="E14" s="80"/>
      <c r="F14" s="80"/>
      <c r="G14" s="80"/>
      <c r="H14" s="81"/>
    </row>
    <row r="15" spans="1:10" ht="38.450000000000003" customHeight="1" x14ac:dyDescent="0.3">
      <c r="A15" s="78">
        <v>4</v>
      </c>
      <c r="B15" s="91" t="s">
        <v>27</v>
      </c>
      <c r="C15" s="92"/>
      <c r="D15" s="92"/>
      <c r="E15" s="93"/>
      <c r="F15" s="97">
        <v>1</v>
      </c>
      <c r="G15" s="97"/>
      <c r="H15" s="97"/>
    </row>
    <row r="16" spans="1:10" x14ac:dyDescent="0.3">
      <c r="A16" s="78">
        <v>5</v>
      </c>
      <c r="B16" s="85" t="s">
        <v>49</v>
      </c>
      <c r="C16" s="86"/>
      <c r="D16" s="86"/>
      <c r="E16" s="87"/>
      <c r="F16" s="88">
        <v>2</v>
      </c>
      <c r="G16" s="89"/>
      <c r="H16" s="90"/>
    </row>
    <row r="17" spans="1:8" x14ac:dyDescent="0.3">
      <c r="A17" s="78"/>
      <c r="B17" s="79" t="s">
        <v>50</v>
      </c>
      <c r="C17" s="80"/>
      <c r="D17" s="80"/>
      <c r="E17" s="80"/>
      <c r="F17" s="80"/>
      <c r="G17" s="80"/>
      <c r="H17" s="81"/>
    </row>
    <row r="18" spans="1:8" x14ac:dyDescent="0.3">
      <c r="A18" s="78">
        <v>6</v>
      </c>
      <c r="B18" s="98" t="s">
        <v>51</v>
      </c>
      <c r="C18" s="98"/>
      <c r="D18" s="98"/>
      <c r="E18" s="98"/>
      <c r="F18" s="97">
        <v>11.5</v>
      </c>
      <c r="G18" s="97"/>
      <c r="H18" s="97"/>
    </row>
    <row r="19" spans="1:8" x14ac:dyDescent="0.3">
      <c r="A19" s="85" t="s">
        <v>52</v>
      </c>
      <c r="B19" s="86"/>
      <c r="C19" s="86"/>
      <c r="D19" s="86"/>
      <c r="E19" s="87"/>
      <c r="F19" s="96">
        <f>SUM(F9:H18)</f>
        <v>17.5</v>
      </c>
      <c r="G19" s="96"/>
      <c r="H19" s="96"/>
    </row>
    <row r="22" spans="1:8" x14ac:dyDescent="0.3">
      <c r="A22" s="74" t="s">
        <v>53</v>
      </c>
      <c r="G22" s="74" t="s">
        <v>54</v>
      </c>
    </row>
  </sheetData>
  <mergeCells count="23">
    <mergeCell ref="B17:H17"/>
    <mergeCell ref="B18:E18"/>
    <mergeCell ref="F18:H18"/>
    <mergeCell ref="A19:E19"/>
    <mergeCell ref="F19:H19"/>
    <mergeCell ref="B14:H14"/>
    <mergeCell ref="B15:E15"/>
    <mergeCell ref="F15:H15"/>
    <mergeCell ref="B16:E16"/>
    <mergeCell ref="F16:H16"/>
    <mergeCell ref="A4:I4"/>
    <mergeCell ref="A5:I5"/>
    <mergeCell ref="A6:I6"/>
    <mergeCell ref="B8:E8"/>
    <mergeCell ref="F8:H8"/>
    <mergeCell ref="B12:H12"/>
    <mergeCell ref="B13:E13"/>
    <mergeCell ref="B9:H9"/>
    <mergeCell ref="B10:E10"/>
    <mergeCell ref="F10:H10"/>
    <mergeCell ref="B11:E11"/>
    <mergeCell ref="F11:H11"/>
    <mergeCell ref="F13:H13"/>
  </mergeCells>
  <pageMargins left="0.47244094488188981" right="0.47244094488188981" top="0.74803149606299213" bottom="0.74803149606299213" header="0.31496062992125984" footer="0.31496062992125984"/>
  <pageSetup paperSize="9" scale="6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40"/>
  <sheetViews>
    <sheetView tabSelected="1" topLeftCell="C1" workbookViewId="0">
      <selection activeCell="S2" sqref="S2"/>
    </sheetView>
  </sheetViews>
  <sheetFormatPr defaultRowHeight="15" x14ac:dyDescent="0.25"/>
  <cols>
    <col min="1" max="1" width="5.28515625" customWidth="1"/>
    <col min="2" max="2" width="35.7109375" customWidth="1"/>
    <col min="3" max="3" width="7.7109375" customWidth="1"/>
    <col min="4" max="4" width="5.85546875" customWidth="1"/>
    <col min="5" max="5" width="10.7109375" customWidth="1"/>
    <col min="7" max="7" width="10.140625" customWidth="1"/>
    <col min="8" max="8" width="5.28515625" customWidth="1"/>
    <col min="9" max="9" width="7.28515625" customWidth="1"/>
    <col min="10" max="10" width="3" bestFit="1" customWidth="1"/>
    <col min="12" max="12" width="3.7109375" customWidth="1"/>
    <col min="13" max="13" width="8.7109375" customWidth="1"/>
    <col min="14" max="14" width="3.85546875" customWidth="1"/>
    <col min="15" max="15" width="9.85546875" customWidth="1"/>
    <col min="16" max="16" width="9.7109375" customWidth="1"/>
    <col min="17" max="18" width="10.7109375" customWidth="1"/>
    <col min="19" max="19" width="9.5703125" customWidth="1"/>
    <col min="20" max="20" width="10.28515625" customWidth="1"/>
    <col min="21" max="21" width="11.7109375" customWidth="1"/>
    <col min="22" max="22" width="12.7109375" customWidth="1"/>
    <col min="23" max="23" width="9.7109375" customWidth="1"/>
  </cols>
  <sheetData>
    <row r="1" spans="1:24" x14ac:dyDescent="0.25">
      <c r="S1" t="s">
        <v>71</v>
      </c>
    </row>
    <row r="2" spans="1:24" x14ac:dyDescent="0.25">
      <c r="S2" t="s">
        <v>72</v>
      </c>
    </row>
    <row r="3" spans="1:24" ht="15" customHeight="1" x14ac:dyDescent="0.25">
      <c r="A3" s="99" t="s">
        <v>65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</row>
    <row r="4" spans="1:24" ht="15" customHeight="1" x14ac:dyDescent="0.2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</row>
    <row r="5" spans="1:24" ht="7.5" customHeight="1" x14ac:dyDescent="0.25"/>
    <row r="6" spans="1:24" x14ac:dyDescent="0.25">
      <c r="H6" t="s">
        <v>57</v>
      </c>
    </row>
    <row r="7" spans="1:24" x14ac:dyDescent="0.25">
      <c r="H7" t="s">
        <v>55</v>
      </c>
    </row>
    <row r="9" spans="1:24" ht="15" customHeight="1" x14ac:dyDescent="0.25">
      <c r="A9" s="100" t="s">
        <v>0</v>
      </c>
      <c r="B9" s="103" t="s">
        <v>1</v>
      </c>
      <c r="C9" s="103" t="s">
        <v>2</v>
      </c>
      <c r="D9" s="103" t="s">
        <v>3</v>
      </c>
      <c r="E9" s="103" t="s">
        <v>4</v>
      </c>
      <c r="F9" s="103" t="s">
        <v>5</v>
      </c>
      <c r="G9" s="103" t="s">
        <v>6</v>
      </c>
      <c r="H9" s="106" t="s">
        <v>7</v>
      </c>
      <c r="I9" s="107"/>
      <c r="J9" s="107"/>
      <c r="K9" s="107"/>
      <c r="L9" s="107"/>
      <c r="M9" s="107"/>
      <c r="N9" s="107"/>
      <c r="O9" s="108"/>
      <c r="P9" s="100" t="s">
        <v>8</v>
      </c>
      <c r="Q9" s="103" t="s">
        <v>9</v>
      </c>
      <c r="R9" s="103" t="s">
        <v>58</v>
      </c>
      <c r="S9" s="103" t="s">
        <v>63</v>
      </c>
      <c r="T9" s="103" t="s">
        <v>11</v>
      </c>
      <c r="U9" s="103" t="s">
        <v>12</v>
      </c>
      <c r="V9" s="103" t="s">
        <v>64</v>
      </c>
    </row>
    <row r="10" spans="1:24" ht="15" customHeight="1" x14ac:dyDescent="0.25">
      <c r="A10" s="101"/>
      <c r="B10" s="104"/>
      <c r="C10" s="104"/>
      <c r="D10" s="104"/>
      <c r="E10" s="104"/>
      <c r="F10" s="104"/>
      <c r="G10" s="104"/>
      <c r="H10" s="109" t="s">
        <v>13</v>
      </c>
      <c r="I10" s="110"/>
      <c r="J10" s="115" t="s">
        <v>14</v>
      </c>
      <c r="K10" s="116"/>
      <c r="L10" s="109" t="s">
        <v>15</v>
      </c>
      <c r="M10" s="110"/>
      <c r="N10" s="109" t="s">
        <v>16</v>
      </c>
      <c r="O10" s="110"/>
      <c r="P10" s="101"/>
      <c r="Q10" s="104"/>
      <c r="R10" s="104"/>
      <c r="S10" s="104"/>
      <c r="T10" s="104"/>
      <c r="U10" s="104"/>
      <c r="V10" s="104"/>
    </row>
    <row r="11" spans="1:24" x14ac:dyDescent="0.25">
      <c r="A11" s="101"/>
      <c r="B11" s="104"/>
      <c r="C11" s="104"/>
      <c r="D11" s="104"/>
      <c r="E11" s="104"/>
      <c r="F11" s="104"/>
      <c r="G11" s="104"/>
      <c r="H11" s="111"/>
      <c r="I11" s="112"/>
      <c r="J11" s="117"/>
      <c r="K11" s="118"/>
      <c r="L11" s="111"/>
      <c r="M11" s="112"/>
      <c r="N11" s="111"/>
      <c r="O11" s="112"/>
      <c r="P11" s="101"/>
      <c r="Q11" s="104"/>
      <c r="R11" s="104"/>
      <c r="S11" s="104"/>
      <c r="T11" s="104"/>
      <c r="U11" s="104"/>
      <c r="V11" s="104"/>
    </row>
    <row r="12" spans="1:24" ht="43.5" customHeight="1" thickBot="1" x14ac:dyDescent="0.3">
      <c r="A12" s="102"/>
      <c r="B12" s="105"/>
      <c r="C12" s="105"/>
      <c r="D12" s="105"/>
      <c r="E12" s="105"/>
      <c r="F12" s="105"/>
      <c r="G12" s="105"/>
      <c r="H12" s="113"/>
      <c r="I12" s="114"/>
      <c r="J12" s="119"/>
      <c r="K12" s="120"/>
      <c r="L12" s="113"/>
      <c r="M12" s="114"/>
      <c r="N12" s="113"/>
      <c r="O12" s="114"/>
      <c r="P12" s="102"/>
      <c r="Q12" s="105"/>
      <c r="R12" s="105"/>
      <c r="S12" s="105"/>
      <c r="T12" s="105"/>
      <c r="U12" s="105"/>
      <c r="V12" s="105"/>
    </row>
    <row r="13" spans="1:24" ht="15.75" thickBot="1" x14ac:dyDescent="0.3">
      <c r="A13" s="1"/>
      <c r="B13" s="2"/>
      <c r="C13" s="2"/>
      <c r="D13" s="2"/>
      <c r="E13" s="2"/>
      <c r="F13" s="2"/>
      <c r="G13" s="3" t="s">
        <v>17</v>
      </c>
      <c r="H13" s="3" t="s">
        <v>18</v>
      </c>
      <c r="I13" s="3" t="s">
        <v>17</v>
      </c>
      <c r="J13" s="3" t="s">
        <v>18</v>
      </c>
      <c r="K13" s="3" t="s">
        <v>17</v>
      </c>
      <c r="L13" s="3" t="s">
        <v>18</v>
      </c>
      <c r="M13" s="3" t="s">
        <v>17</v>
      </c>
      <c r="N13" s="3" t="s">
        <v>18</v>
      </c>
      <c r="O13" s="3" t="s">
        <v>17</v>
      </c>
      <c r="P13" s="3" t="s">
        <v>17</v>
      </c>
      <c r="Q13" s="3" t="s">
        <v>17</v>
      </c>
      <c r="R13" s="3"/>
      <c r="S13" s="3" t="s">
        <v>17</v>
      </c>
      <c r="T13" s="3" t="s">
        <v>17</v>
      </c>
      <c r="U13" s="3" t="s">
        <v>17</v>
      </c>
      <c r="V13" s="4" t="s">
        <v>17</v>
      </c>
    </row>
    <row r="14" spans="1:24" x14ac:dyDescent="0.25">
      <c r="A14" s="5"/>
      <c r="B14" s="6" t="s">
        <v>19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8"/>
      <c r="S14" s="8"/>
      <c r="T14" s="8"/>
      <c r="U14" s="8"/>
      <c r="V14" s="9"/>
    </row>
    <row r="15" spans="1:24" ht="15.75" thickBot="1" x14ac:dyDescent="0.3">
      <c r="A15" s="10">
        <v>1</v>
      </c>
      <c r="B15" s="11" t="s">
        <v>20</v>
      </c>
      <c r="C15" s="12">
        <v>1</v>
      </c>
      <c r="D15" s="13">
        <v>13</v>
      </c>
      <c r="E15" s="14">
        <v>6567</v>
      </c>
      <c r="F15" s="71" t="s">
        <v>21</v>
      </c>
      <c r="G15" s="15">
        <f>E15*F15*C15</f>
        <v>7880.4</v>
      </c>
      <c r="H15" s="11"/>
      <c r="I15" s="14"/>
      <c r="J15" s="11">
        <v>30</v>
      </c>
      <c r="K15" s="14">
        <f>G15*0.3</f>
        <v>2364.12</v>
      </c>
      <c r="L15" s="11"/>
      <c r="M15" s="14"/>
      <c r="N15" s="11">
        <v>50</v>
      </c>
      <c r="O15" s="14">
        <f>G15*0.5</f>
        <v>3940.2</v>
      </c>
      <c r="P15" s="14">
        <f>G15</f>
        <v>7880.4</v>
      </c>
      <c r="Q15" s="16">
        <f>G15+K15+O15+P15+I15+M15</f>
        <v>22065.120000000003</v>
      </c>
      <c r="R15" s="17">
        <f>Q15*8</f>
        <v>176520.96000000002</v>
      </c>
      <c r="S15" s="18"/>
      <c r="T15" s="18"/>
      <c r="U15" s="18"/>
      <c r="V15" s="19">
        <f>SUM(R15:U15)</f>
        <v>176520.96000000002</v>
      </c>
      <c r="X15" s="20"/>
    </row>
    <row r="16" spans="1:24" ht="27.75" customHeight="1" thickBot="1" x14ac:dyDescent="0.3">
      <c r="A16" s="21">
        <v>2</v>
      </c>
      <c r="B16" s="68" t="s">
        <v>22</v>
      </c>
      <c r="C16" s="22">
        <v>1</v>
      </c>
      <c r="D16" s="23">
        <v>13</v>
      </c>
      <c r="E16" s="24">
        <v>6239</v>
      </c>
      <c r="F16" s="72" t="s">
        <v>21</v>
      </c>
      <c r="G16" s="15">
        <f>E16*F16*C16</f>
        <v>7486.7999999999993</v>
      </c>
      <c r="H16" s="25"/>
      <c r="I16" s="24"/>
      <c r="J16" s="25">
        <v>20</v>
      </c>
      <c r="K16" s="24">
        <f>G16*0.2</f>
        <v>1497.36</v>
      </c>
      <c r="L16" s="25"/>
      <c r="M16" s="24"/>
      <c r="N16" s="25">
        <v>50</v>
      </c>
      <c r="O16" s="24">
        <f>G16*0.5</f>
        <v>3743.3999999999996</v>
      </c>
      <c r="P16" s="14">
        <f>G16</f>
        <v>7486.7999999999993</v>
      </c>
      <c r="Q16" s="16">
        <f>G16+K16+O16+P16+I16+M16</f>
        <v>20214.36</v>
      </c>
      <c r="R16" s="17">
        <f t="shared" ref="R16:R34" si="0">Q16*8</f>
        <v>161714.88</v>
      </c>
      <c r="S16" s="26">
        <v>3000</v>
      </c>
      <c r="T16" s="18">
        <v>14972</v>
      </c>
      <c r="U16" s="26">
        <v>7486.8</v>
      </c>
      <c r="V16" s="19">
        <f>SUM(R16:U16)</f>
        <v>187173.68</v>
      </c>
      <c r="X16" s="20"/>
    </row>
    <row r="17" spans="1:24" ht="15.75" thickBot="1" x14ac:dyDescent="0.3">
      <c r="A17" s="5"/>
      <c r="B17" s="27" t="s">
        <v>24</v>
      </c>
      <c r="C17" s="7"/>
      <c r="D17" s="28"/>
      <c r="E17" s="29"/>
      <c r="F17" s="73"/>
      <c r="G17" s="15">
        <f t="shared" ref="G17:G32" si="1">E17*F17*C17</f>
        <v>0</v>
      </c>
      <c r="H17" s="7"/>
      <c r="I17" s="29"/>
      <c r="J17" s="7"/>
      <c r="K17" s="29"/>
      <c r="L17" s="7"/>
      <c r="M17" s="29"/>
      <c r="N17" s="7"/>
      <c r="O17" s="29"/>
      <c r="P17" s="29"/>
      <c r="Q17" s="30"/>
      <c r="R17" s="17">
        <f t="shared" si="0"/>
        <v>0</v>
      </c>
      <c r="S17" s="31"/>
      <c r="T17" s="31"/>
      <c r="U17" s="31"/>
      <c r="V17" s="32"/>
    </row>
    <row r="18" spans="1:24" ht="15.75" thickBot="1" x14ac:dyDescent="0.3">
      <c r="A18" s="33">
        <v>3</v>
      </c>
      <c r="B18" s="11" t="s">
        <v>25</v>
      </c>
      <c r="C18" s="11">
        <v>1</v>
      </c>
      <c r="D18" s="34">
        <v>13</v>
      </c>
      <c r="E18" s="14">
        <v>5910</v>
      </c>
      <c r="F18" s="71" t="s">
        <v>23</v>
      </c>
      <c r="G18" s="15">
        <f t="shared" si="1"/>
        <v>5910</v>
      </c>
      <c r="H18" s="11"/>
      <c r="I18" s="14"/>
      <c r="J18" s="11"/>
      <c r="K18" s="14"/>
      <c r="L18" s="11"/>
      <c r="M18" s="14"/>
      <c r="N18" s="11">
        <v>50</v>
      </c>
      <c r="O18" s="14">
        <f>G18*0.5</f>
        <v>2955</v>
      </c>
      <c r="P18" s="14">
        <f>G18*1.5</f>
        <v>8865</v>
      </c>
      <c r="Q18" s="16">
        <f>G18+O18+P18</f>
        <v>17730</v>
      </c>
      <c r="R18" s="17">
        <f t="shared" si="0"/>
        <v>141840</v>
      </c>
      <c r="S18" s="18">
        <v>3000</v>
      </c>
      <c r="T18" s="18">
        <v>11820</v>
      </c>
      <c r="U18" s="18"/>
      <c r="V18" s="35">
        <f>SUM(R18:U18)</f>
        <v>156660</v>
      </c>
    </row>
    <row r="19" spans="1:24" ht="15.75" thickBot="1" x14ac:dyDescent="0.3">
      <c r="A19" s="5"/>
      <c r="B19" s="27" t="s">
        <v>26</v>
      </c>
      <c r="C19" s="7"/>
      <c r="D19" s="28"/>
      <c r="E19" s="29"/>
      <c r="F19" s="73"/>
      <c r="G19" s="15">
        <f t="shared" si="1"/>
        <v>0</v>
      </c>
      <c r="H19" s="7"/>
      <c r="I19" s="29"/>
      <c r="J19" s="7"/>
      <c r="K19" s="29"/>
      <c r="L19" s="7"/>
      <c r="M19" s="29"/>
      <c r="N19" s="7"/>
      <c r="O19" s="29"/>
      <c r="P19" s="29"/>
      <c r="Q19" s="30"/>
      <c r="R19" s="17">
        <f t="shared" si="0"/>
        <v>0</v>
      </c>
      <c r="S19" s="31"/>
      <c r="T19" s="31"/>
      <c r="U19" s="31"/>
      <c r="V19" s="32"/>
    </row>
    <row r="20" spans="1:24" ht="30" customHeight="1" thickBot="1" x14ac:dyDescent="0.3">
      <c r="A20" s="33">
        <v>4</v>
      </c>
      <c r="B20" s="36" t="s">
        <v>27</v>
      </c>
      <c r="C20" s="11">
        <v>1</v>
      </c>
      <c r="D20" s="34">
        <v>13</v>
      </c>
      <c r="E20" s="14">
        <v>6239</v>
      </c>
      <c r="F20" s="71" t="s">
        <v>23</v>
      </c>
      <c r="G20" s="15">
        <f t="shared" si="1"/>
        <v>6239</v>
      </c>
      <c r="H20" s="11"/>
      <c r="I20" s="14"/>
      <c r="J20" s="11"/>
      <c r="K20" s="14"/>
      <c r="L20" s="11"/>
      <c r="M20" s="14"/>
      <c r="N20" s="11">
        <v>50</v>
      </c>
      <c r="O20" s="14">
        <f>G20*0.5</f>
        <v>3119.5</v>
      </c>
      <c r="P20" s="14">
        <f>G20*1.5</f>
        <v>9358.5</v>
      </c>
      <c r="Q20" s="16">
        <f>G20+O20+P20</f>
        <v>18717</v>
      </c>
      <c r="R20" s="17">
        <f t="shared" si="0"/>
        <v>149736</v>
      </c>
      <c r="S20" s="18"/>
      <c r="T20" s="18">
        <v>12478</v>
      </c>
      <c r="U20" s="18"/>
      <c r="V20" s="35">
        <f>SUM(R20:U20)</f>
        <v>162214</v>
      </c>
      <c r="X20" s="20"/>
    </row>
    <row r="21" spans="1:24" ht="30" customHeight="1" thickBot="1" x14ac:dyDescent="0.3">
      <c r="A21" s="37">
        <v>5</v>
      </c>
      <c r="B21" s="38" t="s">
        <v>28</v>
      </c>
      <c r="C21" s="39">
        <v>1</v>
      </c>
      <c r="D21" s="40">
        <v>1</v>
      </c>
      <c r="E21" s="41">
        <v>2893</v>
      </c>
      <c r="F21" s="42" t="s">
        <v>23</v>
      </c>
      <c r="G21" s="15">
        <f t="shared" si="1"/>
        <v>2893</v>
      </c>
      <c r="H21" s="39"/>
      <c r="I21" s="41"/>
      <c r="J21" s="39"/>
      <c r="K21" s="41"/>
      <c r="L21" s="39"/>
      <c r="M21" s="41"/>
      <c r="N21" s="11">
        <v>50</v>
      </c>
      <c r="O21" s="14">
        <f>G21*0.5</f>
        <v>1446.5</v>
      </c>
      <c r="P21" s="14">
        <f>G21*3</f>
        <v>8679</v>
      </c>
      <c r="Q21" s="16">
        <f>G21+O21+P21</f>
        <v>13018.5</v>
      </c>
      <c r="R21" s="17">
        <f t="shared" si="0"/>
        <v>104148</v>
      </c>
      <c r="S21" s="43"/>
      <c r="T21" s="18"/>
      <c r="U21" s="43"/>
      <c r="V21" s="19">
        <f t="shared" ref="V21:V33" si="2">SUM(R21:U21)</f>
        <v>104148</v>
      </c>
      <c r="X21" s="20"/>
    </row>
    <row r="22" spans="1:24" ht="15.75" thickBot="1" x14ac:dyDescent="0.3">
      <c r="A22" s="37">
        <v>6</v>
      </c>
      <c r="B22" s="39" t="s">
        <v>29</v>
      </c>
      <c r="C22" s="39">
        <v>1</v>
      </c>
      <c r="D22" s="40">
        <v>1</v>
      </c>
      <c r="E22" s="41">
        <v>2893</v>
      </c>
      <c r="F22" s="42" t="s">
        <v>23</v>
      </c>
      <c r="G22" s="15">
        <f t="shared" si="1"/>
        <v>2893</v>
      </c>
      <c r="H22" s="39"/>
      <c r="I22" s="41"/>
      <c r="J22" s="39"/>
      <c r="K22" s="41"/>
      <c r="L22" s="39"/>
      <c r="M22" s="41"/>
      <c r="N22" s="39">
        <v>50</v>
      </c>
      <c r="O22" s="14">
        <f>G22*0.5</f>
        <v>1446.5</v>
      </c>
      <c r="P22" s="14">
        <v>2893</v>
      </c>
      <c r="Q22" s="44">
        <f>G22+P22+O22+M22+K22+I22</f>
        <v>7232.5</v>
      </c>
      <c r="R22" s="17">
        <f t="shared" si="0"/>
        <v>57860</v>
      </c>
      <c r="S22" s="43"/>
      <c r="T22" s="18">
        <v>5786</v>
      </c>
      <c r="U22" s="43"/>
      <c r="V22" s="19">
        <f t="shared" si="2"/>
        <v>63646</v>
      </c>
      <c r="X22" s="20"/>
    </row>
    <row r="23" spans="1:24" ht="15.75" thickBot="1" x14ac:dyDescent="0.3">
      <c r="A23" s="5"/>
      <c r="B23" s="27" t="s">
        <v>30</v>
      </c>
      <c r="C23" s="7"/>
      <c r="D23" s="28"/>
      <c r="E23" s="29"/>
      <c r="F23" s="45"/>
      <c r="G23" s="46">
        <f t="shared" si="1"/>
        <v>0</v>
      </c>
      <c r="H23" s="7"/>
      <c r="I23" s="29"/>
      <c r="J23" s="7"/>
      <c r="K23" s="29"/>
      <c r="L23" s="7"/>
      <c r="M23" s="29"/>
      <c r="N23" s="7"/>
      <c r="O23" s="29"/>
      <c r="P23" s="29"/>
      <c r="Q23" s="30"/>
      <c r="R23" s="17">
        <f t="shared" si="0"/>
        <v>0</v>
      </c>
      <c r="S23" s="31"/>
      <c r="T23" s="31"/>
      <c r="U23" s="31"/>
      <c r="V23" s="32"/>
    </row>
    <row r="24" spans="1:24" ht="18" customHeight="1" thickBot="1" x14ac:dyDescent="0.3">
      <c r="A24" s="47">
        <v>7</v>
      </c>
      <c r="B24" s="48" t="s">
        <v>31</v>
      </c>
      <c r="C24" s="48">
        <v>0.5</v>
      </c>
      <c r="D24" s="49">
        <v>11</v>
      </c>
      <c r="E24" s="50">
        <v>5699</v>
      </c>
      <c r="F24" s="51" t="s">
        <v>21</v>
      </c>
      <c r="G24" s="52">
        <f>E24*F24*C24</f>
        <v>3419.4</v>
      </c>
      <c r="H24" s="48"/>
      <c r="I24" s="50"/>
      <c r="J24" s="48">
        <v>30</v>
      </c>
      <c r="K24" s="50">
        <f>G24*0.3</f>
        <v>1025.82</v>
      </c>
      <c r="L24" s="48">
        <v>30</v>
      </c>
      <c r="M24" s="50">
        <f>G24*0.3</f>
        <v>1025.82</v>
      </c>
      <c r="N24" s="48"/>
      <c r="O24" s="50"/>
      <c r="P24" s="50">
        <v>3419.4</v>
      </c>
      <c r="Q24" s="53">
        <f>G24+K24+P24+O24+I24+M24</f>
        <v>8890.44</v>
      </c>
      <c r="R24" s="17">
        <f t="shared" si="0"/>
        <v>71123.520000000004</v>
      </c>
      <c r="S24" s="54"/>
      <c r="T24" s="54">
        <v>6739</v>
      </c>
      <c r="U24" s="54">
        <f>G24*1</f>
        <v>3419.4</v>
      </c>
      <c r="V24" s="55">
        <f>SUM(R24:U24)</f>
        <v>81281.919999999998</v>
      </c>
    </row>
    <row r="25" spans="1:24" ht="15.75" thickBot="1" x14ac:dyDescent="0.3">
      <c r="A25" s="47">
        <v>8</v>
      </c>
      <c r="B25" s="48" t="s">
        <v>31</v>
      </c>
      <c r="C25" s="48">
        <v>1</v>
      </c>
      <c r="D25" s="49">
        <v>11</v>
      </c>
      <c r="E25" s="50">
        <v>5699</v>
      </c>
      <c r="F25" s="51" t="s">
        <v>21</v>
      </c>
      <c r="G25" s="52">
        <f t="shared" si="1"/>
        <v>6838.8</v>
      </c>
      <c r="H25" s="48"/>
      <c r="I25" s="56"/>
      <c r="J25" s="48">
        <v>10</v>
      </c>
      <c r="K25" s="50">
        <f>G25*0.1</f>
        <v>683.88000000000011</v>
      </c>
      <c r="L25" s="48">
        <v>30</v>
      </c>
      <c r="M25" s="50">
        <f t="shared" ref="M25:M34" si="3">G25*0.3</f>
        <v>2051.64</v>
      </c>
      <c r="N25" s="48"/>
      <c r="O25" s="50"/>
      <c r="P25" s="50">
        <f>G25</f>
        <v>6838.8</v>
      </c>
      <c r="Q25" s="53">
        <f>G25+K25+P25+O25+I25+M25</f>
        <v>16413.12</v>
      </c>
      <c r="R25" s="17">
        <f t="shared" si="0"/>
        <v>131304.95999999999</v>
      </c>
      <c r="S25" s="54"/>
      <c r="T25" s="54">
        <v>10000</v>
      </c>
      <c r="U25" s="54">
        <f t="shared" ref="U25:U33" si="4">G25*1</f>
        <v>6838.8</v>
      </c>
      <c r="V25" s="57">
        <f>SUM(R25:U25)</f>
        <v>148143.75999999998</v>
      </c>
      <c r="X25" s="20"/>
    </row>
    <row r="26" spans="1:24" ht="15.75" thickBot="1" x14ac:dyDescent="0.3">
      <c r="A26" s="47">
        <v>9</v>
      </c>
      <c r="B26" s="48" t="s">
        <v>32</v>
      </c>
      <c r="C26" s="48">
        <v>1</v>
      </c>
      <c r="D26" s="49">
        <v>11</v>
      </c>
      <c r="E26" s="50">
        <v>5699</v>
      </c>
      <c r="F26" s="51" t="s">
        <v>21</v>
      </c>
      <c r="G26" s="52">
        <f t="shared" si="1"/>
        <v>6838.8</v>
      </c>
      <c r="H26" s="48"/>
      <c r="I26" s="50"/>
      <c r="J26" s="48">
        <v>10</v>
      </c>
      <c r="K26" s="50">
        <f t="shared" ref="K26:K28" si="5">G26*0.1</f>
        <v>683.88000000000011</v>
      </c>
      <c r="L26" s="48">
        <v>30</v>
      </c>
      <c r="M26" s="50">
        <f t="shared" si="3"/>
        <v>2051.64</v>
      </c>
      <c r="N26" s="48"/>
      <c r="O26" s="50"/>
      <c r="P26" s="50">
        <f t="shared" ref="P26:P34" si="6">G26</f>
        <v>6838.8</v>
      </c>
      <c r="Q26" s="53">
        <f t="shared" ref="Q26:Q34" si="7">G26+K26+P26+O26+I26+M26</f>
        <v>16413.12</v>
      </c>
      <c r="R26" s="17">
        <f t="shared" si="0"/>
        <v>131304.95999999999</v>
      </c>
      <c r="S26" s="54">
        <v>3000</v>
      </c>
      <c r="T26" s="54">
        <v>5000</v>
      </c>
      <c r="U26" s="54">
        <f t="shared" si="4"/>
        <v>6838.8</v>
      </c>
      <c r="V26" s="55">
        <f t="shared" si="2"/>
        <v>146143.75999999998</v>
      </c>
      <c r="X26" s="20"/>
    </row>
    <row r="27" spans="1:24" ht="15.75" thickBot="1" x14ac:dyDescent="0.3">
      <c r="A27" s="47">
        <v>10</v>
      </c>
      <c r="B27" s="48" t="s">
        <v>33</v>
      </c>
      <c r="C27" s="48">
        <v>1</v>
      </c>
      <c r="D27" s="49">
        <v>14</v>
      </c>
      <c r="E27" s="50">
        <v>7001</v>
      </c>
      <c r="F27" s="51" t="s">
        <v>21</v>
      </c>
      <c r="G27" s="52">
        <f t="shared" si="1"/>
        <v>8401.1999999999989</v>
      </c>
      <c r="H27" s="48">
        <v>10</v>
      </c>
      <c r="I27" s="50">
        <f>G27*0.1</f>
        <v>840.11999999999989</v>
      </c>
      <c r="J27" s="48">
        <v>10</v>
      </c>
      <c r="K27" s="50">
        <f t="shared" si="5"/>
        <v>840.11999999999989</v>
      </c>
      <c r="L27" s="48">
        <v>30</v>
      </c>
      <c r="M27" s="50">
        <f t="shared" si="3"/>
        <v>2520.3599999999997</v>
      </c>
      <c r="N27" s="48"/>
      <c r="O27" s="50"/>
      <c r="P27" s="50">
        <f t="shared" si="6"/>
        <v>8401.1999999999989</v>
      </c>
      <c r="Q27" s="53">
        <f t="shared" si="7"/>
        <v>21002.999999999996</v>
      </c>
      <c r="R27" s="17">
        <f t="shared" si="0"/>
        <v>168023.99999999997</v>
      </c>
      <c r="S27" s="54"/>
      <c r="T27" s="54">
        <v>5000</v>
      </c>
      <c r="U27" s="54">
        <v>8401.08</v>
      </c>
      <c r="V27" s="57">
        <f t="shared" si="2"/>
        <v>181425.07999999996</v>
      </c>
      <c r="X27" s="20"/>
    </row>
    <row r="28" spans="1:24" ht="15.75" thickBot="1" x14ac:dyDescent="0.3">
      <c r="A28" s="47">
        <v>11</v>
      </c>
      <c r="B28" s="48" t="s">
        <v>34</v>
      </c>
      <c r="C28" s="48">
        <v>1</v>
      </c>
      <c r="D28" s="49">
        <v>11</v>
      </c>
      <c r="E28" s="50">
        <v>5699</v>
      </c>
      <c r="F28" s="51" t="s">
        <v>21</v>
      </c>
      <c r="G28" s="52">
        <f t="shared" si="1"/>
        <v>6838.8</v>
      </c>
      <c r="H28" s="48"/>
      <c r="I28" s="50"/>
      <c r="J28" s="48">
        <v>10</v>
      </c>
      <c r="K28" s="50">
        <f t="shared" si="5"/>
        <v>683.88000000000011</v>
      </c>
      <c r="L28" s="48">
        <v>30</v>
      </c>
      <c r="M28" s="50">
        <f t="shared" si="3"/>
        <v>2051.64</v>
      </c>
      <c r="N28" s="48"/>
      <c r="O28" s="50"/>
      <c r="P28" s="50">
        <f t="shared" si="6"/>
        <v>6838.8</v>
      </c>
      <c r="Q28" s="53">
        <f t="shared" si="7"/>
        <v>16413.12</v>
      </c>
      <c r="R28" s="17">
        <f t="shared" si="0"/>
        <v>131304.95999999999</v>
      </c>
      <c r="S28" s="54"/>
      <c r="T28" s="54"/>
      <c r="U28" s="54"/>
      <c r="V28" s="55">
        <f t="shared" si="2"/>
        <v>131304.95999999999</v>
      </c>
      <c r="X28" s="20"/>
    </row>
    <row r="29" spans="1:24" ht="15.75" thickBot="1" x14ac:dyDescent="0.3">
      <c r="A29" s="47">
        <v>12</v>
      </c>
      <c r="B29" s="48" t="s">
        <v>33</v>
      </c>
      <c r="C29" s="48">
        <v>1</v>
      </c>
      <c r="D29" s="49">
        <v>11</v>
      </c>
      <c r="E29" s="50">
        <v>5699</v>
      </c>
      <c r="F29" s="51" t="s">
        <v>21</v>
      </c>
      <c r="G29" s="52">
        <f t="shared" si="1"/>
        <v>6838.8</v>
      </c>
      <c r="H29" s="48"/>
      <c r="I29" s="50"/>
      <c r="J29" s="48">
        <v>10</v>
      </c>
      <c r="K29" s="50">
        <f>G29*0.1</f>
        <v>683.88000000000011</v>
      </c>
      <c r="L29" s="48">
        <v>30</v>
      </c>
      <c r="M29" s="50">
        <f t="shared" si="3"/>
        <v>2051.64</v>
      </c>
      <c r="N29" s="48"/>
      <c r="O29" s="50"/>
      <c r="P29" s="50">
        <f t="shared" si="6"/>
        <v>6838.8</v>
      </c>
      <c r="Q29" s="53">
        <f t="shared" si="7"/>
        <v>16413.12</v>
      </c>
      <c r="R29" s="17">
        <f t="shared" si="0"/>
        <v>131304.95999999999</v>
      </c>
      <c r="S29" s="54"/>
      <c r="T29" s="54"/>
      <c r="U29" s="54"/>
      <c r="V29" s="57">
        <f t="shared" si="2"/>
        <v>131304.95999999999</v>
      </c>
    </row>
    <row r="30" spans="1:24" ht="15.75" thickBot="1" x14ac:dyDescent="0.3">
      <c r="A30" s="47">
        <v>13</v>
      </c>
      <c r="B30" s="48" t="s">
        <v>35</v>
      </c>
      <c r="C30" s="48">
        <v>2.5</v>
      </c>
      <c r="D30" s="49">
        <v>12</v>
      </c>
      <c r="E30" s="50">
        <v>6133</v>
      </c>
      <c r="F30" s="51" t="s">
        <v>21</v>
      </c>
      <c r="G30" s="52">
        <f>E30*F30*C30</f>
        <v>18399</v>
      </c>
      <c r="H30" s="48">
        <v>10</v>
      </c>
      <c r="I30" s="50">
        <f>G30*0.1</f>
        <v>1839.9</v>
      </c>
      <c r="J30" s="48">
        <v>20</v>
      </c>
      <c r="K30" s="50">
        <f>G30*0.2</f>
        <v>3679.8</v>
      </c>
      <c r="L30" s="48">
        <v>30</v>
      </c>
      <c r="M30" s="50">
        <f t="shared" si="3"/>
        <v>5519.7</v>
      </c>
      <c r="N30" s="48"/>
      <c r="O30" s="50"/>
      <c r="P30" s="50">
        <f t="shared" si="6"/>
        <v>18399</v>
      </c>
      <c r="Q30" s="53">
        <f t="shared" si="7"/>
        <v>47837.4</v>
      </c>
      <c r="R30" s="17">
        <f t="shared" si="0"/>
        <v>382699.2</v>
      </c>
      <c r="S30" s="54"/>
      <c r="T30" s="54">
        <v>10000</v>
      </c>
      <c r="U30" s="54">
        <v>15884.24</v>
      </c>
      <c r="V30" s="55">
        <f t="shared" si="2"/>
        <v>408583.44</v>
      </c>
    </row>
    <row r="31" spans="1:24" ht="15.75" thickBot="1" x14ac:dyDescent="0.3">
      <c r="A31" s="58">
        <v>14</v>
      </c>
      <c r="B31" s="59" t="s">
        <v>36</v>
      </c>
      <c r="C31" s="59">
        <v>1</v>
      </c>
      <c r="D31" s="60">
        <v>13</v>
      </c>
      <c r="E31" s="61">
        <v>6567</v>
      </c>
      <c r="F31" s="62" t="s">
        <v>21</v>
      </c>
      <c r="G31" s="52">
        <f t="shared" si="1"/>
        <v>7880.4</v>
      </c>
      <c r="H31" s="59">
        <v>20</v>
      </c>
      <c r="I31" s="61">
        <f>G31*0.2</f>
        <v>1576.08</v>
      </c>
      <c r="J31" s="59"/>
      <c r="K31" s="61"/>
      <c r="L31" s="48">
        <v>30</v>
      </c>
      <c r="M31" s="50">
        <f t="shared" si="3"/>
        <v>2364.12</v>
      </c>
      <c r="N31" s="59"/>
      <c r="O31" s="61"/>
      <c r="P31" s="50">
        <f t="shared" si="6"/>
        <v>7880.4</v>
      </c>
      <c r="Q31" s="53">
        <f t="shared" si="7"/>
        <v>19700.999999999996</v>
      </c>
      <c r="R31" s="17">
        <f t="shared" si="0"/>
        <v>157607.99999999997</v>
      </c>
      <c r="S31" s="54">
        <v>3000</v>
      </c>
      <c r="T31" s="54">
        <v>10000</v>
      </c>
      <c r="U31" s="54">
        <f>G31*1</f>
        <v>7880.4</v>
      </c>
      <c r="V31" s="63">
        <f t="shared" si="2"/>
        <v>178488.39999999997</v>
      </c>
      <c r="X31" s="20"/>
    </row>
    <row r="32" spans="1:24" ht="15.75" thickBot="1" x14ac:dyDescent="0.3">
      <c r="A32" s="58">
        <v>15</v>
      </c>
      <c r="B32" s="59" t="s">
        <v>37</v>
      </c>
      <c r="C32" s="59">
        <v>1</v>
      </c>
      <c r="D32" s="60">
        <v>11</v>
      </c>
      <c r="E32" s="61">
        <v>5699</v>
      </c>
      <c r="F32" s="62" t="s">
        <v>21</v>
      </c>
      <c r="G32" s="52">
        <f t="shared" si="1"/>
        <v>6838.8</v>
      </c>
      <c r="H32" s="59"/>
      <c r="I32" s="61"/>
      <c r="J32" s="59">
        <v>10</v>
      </c>
      <c r="K32" s="61">
        <f>G32*0.1</f>
        <v>683.88000000000011</v>
      </c>
      <c r="L32" s="48">
        <v>30</v>
      </c>
      <c r="M32" s="50">
        <f t="shared" si="3"/>
        <v>2051.64</v>
      </c>
      <c r="N32" s="59"/>
      <c r="O32" s="61"/>
      <c r="P32" s="50">
        <f t="shared" si="6"/>
        <v>6838.8</v>
      </c>
      <c r="Q32" s="53">
        <f t="shared" si="7"/>
        <v>16413.12</v>
      </c>
      <c r="R32" s="17">
        <f t="shared" si="0"/>
        <v>131304.95999999999</v>
      </c>
      <c r="S32" s="54"/>
      <c r="T32" s="54"/>
      <c r="U32" s="54"/>
      <c r="V32" s="57">
        <f t="shared" si="2"/>
        <v>131304.95999999999</v>
      </c>
    </row>
    <row r="33" spans="1:22" ht="15.75" thickBot="1" x14ac:dyDescent="0.3">
      <c r="A33" s="47">
        <v>16</v>
      </c>
      <c r="B33" s="48" t="s">
        <v>31</v>
      </c>
      <c r="C33" s="48">
        <v>0.5</v>
      </c>
      <c r="D33" s="49">
        <v>10</v>
      </c>
      <c r="E33" s="50">
        <v>5265</v>
      </c>
      <c r="F33" s="70" t="s">
        <v>21</v>
      </c>
      <c r="G33" s="52">
        <f>E33*F33*C33</f>
        <v>3159</v>
      </c>
      <c r="H33" s="48">
        <v>10</v>
      </c>
      <c r="I33" s="50">
        <f>G33*0.1</f>
        <v>315.90000000000003</v>
      </c>
      <c r="J33" s="48"/>
      <c r="K33" s="50"/>
      <c r="L33" s="48">
        <v>30</v>
      </c>
      <c r="M33" s="50">
        <f t="shared" si="3"/>
        <v>947.69999999999993</v>
      </c>
      <c r="N33" s="48"/>
      <c r="O33" s="50"/>
      <c r="P33" s="50">
        <f t="shared" si="6"/>
        <v>3159</v>
      </c>
      <c r="Q33" s="53">
        <f t="shared" si="7"/>
        <v>7581.5999999999995</v>
      </c>
      <c r="R33" s="17">
        <f t="shared" si="0"/>
        <v>60652.799999999996</v>
      </c>
      <c r="S33" s="54"/>
      <c r="T33" s="54">
        <v>6318</v>
      </c>
      <c r="U33" s="54">
        <f t="shared" si="4"/>
        <v>3159</v>
      </c>
      <c r="V33" s="57">
        <f t="shared" si="2"/>
        <v>70129.799999999988</v>
      </c>
    </row>
    <row r="34" spans="1:22" ht="15.75" thickBot="1" x14ac:dyDescent="0.3">
      <c r="A34" s="37">
        <v>17</v>
      </c>
      <c r="B34" s="69" t="s">
        <v>38</v>
      </c>
      <c r="C34" s="39">
        <v>1</v>
      </c>
      <c r="D34" s="40">
        <v>13</v>
      </c>
      <c r="E34" s="41">
        <v>6567</v>
      </c>
      <c r="F34" s="42" t="s">
        <v>21</v>
      </c>
      <c r="G34" s="52">
        <f>E34*F34*C34</f>
        <v>7880.4</v>
      </c>
      <c r="H34" s="25">
        <v>10</v>
      </c>
      <c r="I34" s="24">
        <f>G34*0.1</f>
        <v>788.04</v>
      </c>
      <c r="J34" s="39">
        <v>20</v>
      </c>
      <c r="K34" s="41">
        <f>G34*0.2</f>
        <v>1576.08</v>
      </c>
      <c r="L34" s="48">
        <v>30</v>
      </c>
      <c r="M34" s="50">
        <f t="shared" si="3"/>
        <v>2364.12</v>
      </c>
      <c r="N34" s="39"/>
      <c r="O34" s="41"/>
      <c r="P34" s="50">
        <f t="shared" si="6"/>
        <v>7880.4</v>
      </c>
      <c r="Q34" s="53">
        <f t="shared" si="7"/>
        <v>20489.039999999997</v>
      </c>
      <c r="R34" s="17">
        <f t="shared" si="0"/>
        <v>163912.31999999998</v>
      </c>
      <c r="S34" s="54"/>
      <c r="T34" s="54">
        <v>5000</v>
      </c>
      <c r="U34" s="54">
        <v>4352</v>
      </c>
      <c r="V34" s="35">
        <f>SUM(R34:U34)</f>
        <v>173264.31999999998</v>
      </c>
    </row>
    <row r="35" spans="1:22" ht="15.75" thickBot="1" x14ac:dyDescent="0.3">
      <c r="A35" s="1"/>
      <c r="B35" s="2" t="s">
        <v>39</v>
      </c>
      <c r="C35" s="64">
        <f>SUM(C15:C34)</f>
        <v>17.5</v>
      </c>
      <c r="D35" s="64"/>
      <c r="E35" s="65"/>
      <c r="F35" s="65"/>
      <c r="G35" s="66">
        <f>SUM(G15:G34)</f>
        <v>116635.59999999999</v>
      </c>
      <c r="H35" s="66"/>
      <c r="I35" s="66">
        <f>SUM(I15:I34)</f>
        <v>5360.04</v>
      </c>
      <c r="J35" s="66"/>
      <c r="K35" s="66">
        <f>SUM(K15:K34)</f>
        <v>14402.699999999999</v>
      </c>
      <c r="L35" s="66"/>
      <c r="M35" s="66">
        <f>SUM(M15:M34)</f>
        <v>25000.019999999997</v>
      </c>
      <c r="N35" s="66"/>
      <c r="O35" s="66">
        <f>SUM(O15:O33)</f>
        <v>16651.099999999999</v>
      </c>
      <c r="P35" s="66">
        <f>SUM(P15:P34)</f>
        <v>128496.1</v>
      </c>
      <c r="Q35" s="65">
        <f>SUM(Q15:Q34)</f>
        <v>306545.55999999994</v>
      </c>
      <c r="R35" s="65">
        <f>SUM(R15:R34)</f>
        <v>2452364.4799999995</v>
      </c>
      <c r="S35" s="65">
        <f t="shared" ref="S35:U35" si="8">SUM(S15:S34)</f>
        <v>12000</v>
      </c>
      <c r="T35" s="65">
        <f t="shared" si="8"/>
        <v>103113</v>
      </c>
      <c r="U35" s="65">
        <f t="shared" si="8"/>
        <v>64260.52</v>
      </c>
      <c r="V35" s="19">
        <f>SUM(V15:V34)</f>
        <v>2631737.9999999995</v>
      </c>
    </row>
    <row r="37" spans="1:22" x14ac:dyDescent="0.25">
      <c r="U37" t="s">
        <v>40</v>
      </c>
      <c r="V37" s="67">
        <f>V35*0.22</f>
        <v>578982.35999999987</v>
      </c>
    </row>
    <row r="40" spans="1:22" ht="15.75" x14ac:dyDescent="0.25">
      <c r="A40" s="121" t="s">
        <v>41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</row>
  </sheetData>
  <mergeCells count="21">
    <mergeCell ref="A40:V40"/>
    <mergeCell ref="Q9:Q12"/>
    <mergeCell ref="R9:R12"/>
    <mergeCell ref="S9:S12"/>
    <mergeCell ref="T9:T12"/>
    <mergeCell ref="U9:U12"/>
    <mergeCell ref="V9:V12"/>
    <mergeCell ref="A3:V4"/>
    <mergeCell ref="A9:A12"/>
    <mergeCell ref="B9:B12"/>
    <mergeCell ref="C9:C12"/>
    <mergeCell ref="D9:D12"/>
    <mergeCell ref="E9:E12"/>
    <mergeCell ref="F9:F12"/>
    <mergeCell ref="G9:G12"/>
    <mergeCell ref="H9:O9"/>
    <mergeCell ref="P9:P12"/>
    <mergeCell ref="H10:I12"/>
    <mergeCell ref="J10:K12"/>
    <mergeCell ref="L10:M12"/>
    <mergeCell ref="N10:O12"/>
  </mergeCells>
  <pageMargins left="0.31496062992125984" right="0.31496062992125984" top="0.35433070866141736" bottom="0.35433070866141736" header="0.31496062992125984" footer="0.31496062992125984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topLeftCell="C28" workbookViewId="0">
      <selection activeCell="T2" sqref="T2"/>
    </sheetView>
  </sheetViews>
  <sheetFormatPr defaultRowHeight="15" x14ac:dyDescent="0.25"/>
  <cols>
    <col min="1" max="1" width="5.28515625" customWidth="1"/>
    <col min="2" max="2" width="35.7109375" customWidth="1"/>
    <col min="3" max="3" width="7.7109375" customWidth="1"/>
    <col min="4" max="4" width="5.85546875" customWidth="1"/>
    <col min="5" max="5" width="10.7109375" customWidth="1"/>
    <col min="7" max="7" width="10.140625" customWidth="1"/>
    <col min="8" max="8" width="5.28515625" customWidth="1"/>
    <col min="9" max="9" width="7.28515625" customWidth="1"/>
    <col min="10" max="10" width="3" bestFit="1" customWidth="1"/>
    <col min="12" max="12" width="3.7109375" customWidth="1"/>
    <col min="13" max="13" width="8.7109375" customWidth="1"/>
    <col min="14" max="14" width="3.85546875" customWidth="1"/>
    <col min="15" max="15" width="9.85546875" customWidth="1"/>
    <col min="16" max="16" width="9.7109375" customWidth="1"/>
    <col min="17" max="18" width="10.7109375" customWidth="1"/>
    <col min="19" max="19" width="9.5703125" customWidth="1"/>
    <col min="20" max="20" width="10.28515625" customWidth="1"/>
    <col min="21" max="21" width="11.7109375" customWidth="1"/>
    <col min="22" max="22" width="12.7109375" customWidth="1"/>
    <col min="23" max="23" width="9.7109375" customWidth="1"/>
  </cols>
  <sheetData>
    <row r="1" spans="1:24" x14ac:dyDescent="0.25">
      <c r="S1" t="s">
        <v>69</v>
      </c>
    </row>
    <row r="2" spans="1:24" x14ac:dyDescent="0.25">
      <c r="S2" t="s">
        <v>70</v>
      </c>
    </row>
    <row r="3" spans="1:24" ht="15" customHeight="1" x14ac:dyDescent="0.25">
      <c r="A3" s="99" t="s">
        <v>66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</row>
    <row r="4" spans="1:24" ht="15" customHeight="1" x14ac:dyDescent="0.2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</row>
    <row r="5" spans="1:24" ht="7.5" customHeight="1" x14ac:dyDescent="0.25"/>
    <row r="6" spans="1:24" x14ac:dyDescent="0.25">
      <c r="H6" t="s">
        <v>68</v>
      </c>
    </row>
    <row r="7" spans="1:24" x14ac:dyDescent="0.25">
      <c r="H7" t="s">
        <v>55</v>
      </c>
    </row>
    <row r="9" spans="1:24" ht="15" customHeight="1" x14ac:dyDescent="0.25">
      <c r="A9" s="100" t="s">
        <v>0</v>
      </c>
      <c r="B9" s="103" t="s">
        <v>1</v>
      </c>
      <c r="C9" s="103" t="s">
        <v>2</v>
      </c>
      <c r="D9" s="103" t="s">
        <v>3</v>
      </c>
      <c r="E9" s="103" t="s">
        <v>4</v>
      </c>
      <c r="F9" s="103" t="s">
        <v>5</v>
      </c>
      <c r="G9" s="103" t="s">
        <v>6</v>
      </c>
      <c r="H9" s="106" t="s">
        <v>7</v>
      </c>
      <c r="I9" s="107"/>
      <c r="J9" s="107"/>
      <c r="K9" s="107"/>
      <c r="L9" s="107"/>
      <c r="M9" s="107"/>
      <c r="N9" s="107"/>
      <c r="O9" s="108"/>
      <c r="P9" s="100" t="s">
        <v>8</v>
      </c>
      <c r="Q9" s="103" t="s">
        <v>9</v>
      </c>
      <c r="R9" s="103" t="s">
        <v>59</v>
      </c>
      <c r="S9" s="103" t="s">
        <v>10</v>
      </c>
      <c r="T9" s="103" t="s">
        <v>11</v>
      </c>
      <c r="U9" s="103" t="s">
        <v>12</v>
      </c>
      <c r="V9" s="103" t="s">
        <v>67</v>
      </c>
    </row>
    <row r="10" spans="1:24" ht="15" customHeight="1" x14ac:dyDescent="0.25">
      <c r="A10" s="101"/>
      <c r="B10" s="104"/>
      <c r="C10" s="104"/>
      <c r="D10" s="104"/>
      <c r="E10" s="104"/>
      <c r="F10" s="104"/>
      <c r="G10" s="104"/>
      <c r="H10" s="109" t="s">
        <v>13</v>
      </c>
      <c r="I10" s="110"/>
      <c r="J10" s="115" t="s">
        <v>14</v>
      </c>
      <c r="K10" s="116"/>
      <c r="L10" s="109" t="s">
        <v>15</v>
      </c>
      <c r="M10" s="110"/>
      <c r="N10" s="109" t="s">
        <v>16</v>
      </c>
      <c r="O10" s="110"/>
      <c r="P10" s="101"/>
      <c r="Q10" s="104"/>
      <c r="R10" s="104"/>
      <c r="S10" s="104"/>
      <c r="T10" s="104"/>
      <c r="U10" s="104"/>
      <c r="V10" s="104"/>
    </row>
    <row r="11" spans="1:24" x14ac:dyDescent="0.25">
      <c r="A11" s="101"/>
      <c r="B11" s="104"/>
      <c r="C11" s="104"/>
      <c r="D11" s="104"/>
      <c r="E11" s="104"/>
      <c r="F11" s="104"/>
      <c r="G11" s="104"/>
      <c r="H11" s="111"/>
      <c r="I11" s="112"/>
      <c r="J11" s="117"/>
      <c r="K11" s="118"/>
      <c r="L11" s="111"/>
      <c r="M11" s="112"/>
      <c r="N11" s="111"/>
      <c r="O11" s="112"/>
      <c r="P11" s="101"/>
      <c r="Q11" s="104"/>
      <c r="R11" s="104"/>
      <c r="S11" s="104"/>
      <c r="T11" s="104"/>
      <c r="U11" s="104"/>
      <c r="V11" s="104"/>
    </row>
    <row r="12" spans="1:24" ht="43.5" customHeight="1" thickBot="1" x14ac:dyDescent="0.3">
      <c r="A12" s="102"/>
      <c r="B12" s="105"/>
      <c r="C12" s="105"/>
      <c r="D12" s="105"/>
      <c r="E12" s="105"/>
      <c r="F12" s="105"/>
      <c r="G12" s="105"/>
      <c r="H12" s="113"/>
      <c r="I12" s="114"/>
      <c r="J12" s="119"/>
      <c r="K12" s="120"/>
      <c r="L12" s="113"/>
      <c r="M12" s="114"/>
      <c r="N12" s="113"/>
      <c r="O12" s="114"/>
      <c r="P12" s="102"/>
      <c r="Q12" s="105"/>
      <c r="R12" s="105"/>
      <c r="S12" s="105"/>
      <c r="T12" s="105"/>
      <c r="U12" s="105"/>
      <c r="V12" s="105"/>
    </row>
    <row r="13" spans="1:24" ht="15.75" thickBot="1" x14ac:dyDescent="0.3">
      <c r="A13" s="1"/>
      <c r="B13" s="2"/>
      <c r="C13" s="2"/>
      <c r="D13" s="2"/>
      <c r="E13" s="2"/>
      <c r="F13" s="2"/>
      <c r="G13" s="3" t="s">
        <v>17</v>
      </c>
      <c r="H13" s="3" t="s">
        <v>18</v>
      </c>
      <c r="I13" s="3" t="s">
        <v>17</v>
      </c>
      <c r="J13" s="3" t="s">
        <v>18</v>
      </c>
      <c r="K13" s="3" t="s">
        <v>17</v>
      </c>
      <c r="L13" s="3" t="s">
        <v>18</v>
      </c>
      <c r="M13" s="3" t="s">
        <v>17</v>
      </c>
      <c r="N13" s="3" t="s">
        <v>18</v>
      </c>
      <c r="O13" s="3" t="s">
        <v>17</v>
      </c>
      <c r="P13" s="3" t="s">
        <v>17</v>
      </c>
      <c r="Q13" s="3" t="s">
        <v>17</v>
      </c>
      <c r="R13" s="3"/>
      <c r="S13" s="3" t="s">
        <v>17</v>
      </c>
      <c r="T13" s="3" t="s">
        <v>17</v>
      </c>
      <c r="U13" s="3" t="s">
        <v>17</v>
      </c>
      <c r="V13" s="4" t="s">
        <v>17</v>
      </c>
    </row>
    <row r="14" spans="1:24" x14ac:dyDescent="0.25">
      <c r="A14" s="5"/>
      <c r="B14" s="6" t="s">
        <v>19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8"/>
      <c r="S14" s="8"/>
      <c r="T14" s="8"/>
      <c r="U14" s="8"/>
      <c r="V14" s="9"/>
    </row>
    <row r="15" spans="1:24" ht="15.75" thickBot="1" x14ac:dyDescent="0.3">
      <c r="A15" s="10">
        <v>1</v>
      </c>
      <c r="B15" s="11" t="s">
        <v>20</v>
      </c>
      <c r="C15" s="12">
        <v>1</v>
      </c>
      <c r="D15" s="13">
        <v>13</v>
      </c>
      <c r="E15" s="14">
        <v>6567</v>
      </c>
      <c r="F15" s="71" t="s">
        <v>21</v>
      </c>
      <c r="G15" s="15">
        <f>E15*F15*C15</f>
        <v>7880.4</v>
      </c>
      <c r="H15" s="11"/>
      <c r="I15" s="14"/>
      <c r="J15" s="11">
        <v>30</v>
      </c>
      <c r="K15" s="14">
        <f>G15*0.3</f>
        <v>2364.12</v>
      </c>
      <c r="L15" s="11"/>
      <c r="M15" s="14"/>
      <c r="N15" s="11">
        <v>50</v>
      </c>
      <c r="O15" s="14">
        <f>G15*0.5</f>
        <v>3940.2</v>
      </c>
      <c r="P15" s="14">
        <f>G15</f>
        <v>7880.4</v>
      </c>
      <c r="Q15" s="16">
        <f>G15+K15+O15+P15+I15+M15</f>
        <v>22065.120000000003</v>
      </c>
      <c r="R15" s="17">
        <f>Q15*4</f>
        <v>88260.48000000001</v>
      </c>
      <c r="S15" s="18">
        <v>5000</v>
      </c>
      <c r="T15" s="18">
        <v>31521</v>
      </c>
      <c r="U15" s="18">
        <v>7880.4</v>
      </c>
      <c r="V15" s="19">
        <f>SUM(R15:U15)</f>
        <v>132661.88</v>
      </c>
      <c r="X15" s="20"/>
    </row>
    <row r="16" spans="1:24" ht="27.75" customHeight="1" thickBot="1" x14ac:dyDescent="0.3">
      <c r="A16" s="21">
        <v>2</v>
      </c>
      <c r="B16" s="68" t="s">
        <v>22</v>
      </c>
      <c r="C16" s="22">
        <v>1</v>
      </c>
      <c r="D16" s="23">
        <v>13</v>
      </c>
      <c r="E16" s="24">
        <v>6239</v>
      </c>
      <c r="F16" s="72" t="s">
        <v>21</v>
      </c>
      <c r="G16" s="15">
        <f>E16*F16*C16</f>
        <v>7486.7999999999993</v>
      </c>
      <c r="H16" s="25"/>
      <c r="I16" s="24"/>
      <c r="J16" s="25">
        <v>20</v>
      </c>
      <c r="K16" s="24">
        <f>G16*0.2</f>
        <v>1497.36</v>
      </c>
      <c r="L16" s="25"/>
      <c r="M16" s="24"/>
      <c r="N16" s="25">
        <v>50</v>
      </c>
      <c r="O16" s="24">
        <f>G16*0.5</f>
        <v>3743.3999999999996</v>
      </c>
      <c r="P16" s="14">
        <f>G16</f>
        <v>7486.7999999999993</v>
      </c>
      <c r="Q16" s="16">
        <f>G16+K16+O16+P16+I16+M16</f>
        <v>20214.36</v>
      </c>
      <c r="R16" s="17">
        <f t="shared" ref="R16:R34" si="0">Q16*4</f>
        <v>80857.440000000002</v>
      </c>
      <c r="S16" s="26">
        <v>2000</v>
      </c>
      <c r="T16" s="18">
        <v>14972</v>
      </c>
      <c r="U16" s="26"/>
      <c r="V16" s="19">
        <f>SUM(R16:U16)</f>
        <v>97829.440000000002</v>
      </c>
      <c r="X16" s="20"/>
    </row>
    <row r="17" spans="1:24" ht="15.75" thickBot="1" x14ac:dyDescent="0.3">
      <c r="A17" s="5"/>
      <c r="B17" s="27" t="s">
        <v>24</v>
      </c>
      <c r="C17" s="7"/>
      <c r="D17" s="28"/>
      <c r="E17" s="29"/>
      <c r="F17" s="73"/>
      <c r="G17" s="15">
        <f t="shared" ref="G17:G32" si="1">E17*F17*C17</f>
        <v>0</v>
      </c>
      <c r="H17" s="7"/>
      <c r="I17" s="29"/>
      <c r="J17" s="7"/>
      <c r="K17" s="29"/>
      <c r="L17" s="7"/>
      <c r="M17" s="29"/>
      <c r="N17" s="7"/>
      <c r="O17" s="29"/>
      <c r="P17" s="29"/>
      <c r="Q17" s="30"/>
      <c r="R17" s="17">
        <f t="shared" si="0"/>
        <v>0</v>
      </c>
      <c r="S17" s="31"/>
      <c r="T17" s="31"/>
      <c r="U17" s="31"/>
      <c r="V17" s="32"/>
    </row>
    <row r="18" spans="1:24" ht="15.75" thickBot="1" x14ac:dyDescent="0.3">
      <c r="A18" s="33">
        <v>3</v>
      </c>
      <c r="B18" s="11" t="s">
        <v>25</v>
      </c>
      <c r="C18" s="11">
        <v>1</v>
      </c>
      <c r="D18" s="34">
        <v>13</v>
      </c>
      <c r="E18" s="14">
        <v>5910</v>
      </c>
      <c r="F18" s="71" t="s">
        <v>23</v>
      </c>
      <c r="G18" s="15">
        <f t="shared" si="1"/>
        <v>5910</v>
      </c>
      <c r="H18" s="11"/>
      <c r="I18" s="14"/>
      <c r="J18" s="11"/>
      <c r="K18" s="14"/>
      <c r="L18" s="11"/>
      <c r="M18" s="14"/>
      <c r="N18" s="11">
        <v>50</v>
      </c>
      <c r="O18" s="14">
        <f>G18*0.5</f>
        <v>2955</v>
      </c>
      <c r="P18" s="14">
        <f>G18*1.5</f>
        <v>8865</v>
      </c>
      <c r="Q18" s="16">
        <f>G18+O18+P18</f>
        <v>17730</v>
      </c>
      <c r="R18" s="17">
        <f t="shared" si="0"/>
        <v>70920</v>
      </c>
      <c r="S18" s="18">
        <v>2000</v>
      </c>
      <c r="T18" s="18">
        <v>11820</v>
      </c>
      <c r="U18" s="18">
        <v>5910</v>
      </c>
      <c r="V18" s="35">
        <f>SUM(R18:U18)</f>
        <v>90650</v>
      </c>
    </row>
    <row r="19" spans="1:24" ht="15.75" thickBot="1" x14ac:dyDescent="0.3">
      <c r="A19" s="5"/>
      <c r="B19" s="27" t="s">
        <v>26</v>
      </c>
      <c r="C19" s="7"/>
      <c r="D19" s="28"/>
      <c r="E19" s="29"/>
      <c r="F19" s="73"/>
      <c r="G19" s="15">
        <f t="shared" si="1"/>
        <v>0</v>
      </c>
      <c r="H19" s="7"/>
      <c r="I19" s="29"/>
      <c r="J19" s="7"/>
      <c r="K19" s="29"/>
      <c r="L19" s="7"/>
      <c r="M19" s="29"/>
      <c r="N19" s="7"/>
      <c r="O19" s="29"/>
      <c r="P19" s="29"/>
      <c r="Q19" s="30"/>
      <c r="R19" s="17">
        <f t="shared" si="0"/>
        <v>0</v>
      </c>
      <c r="S19" s="31"/>
      <c r="T19" s="31"/>
      <c r="U19" s="31"/>
      <c r="V19" s="32"/>
    </row>
    <row r="20" spans="1:24" ht="30" customHeight="1" thickBot="1" x14ac:dyDescent="0.3">
      <c r="A20" s="33">
        <v>4</v>
      </c>
      <c r="B20" s="36" t="s">
        <v>27</v>
      </c>
      <c r="C20" s="11">
        <v>1</v>
      </c>
      <c r="D20" s="34">
        <v>13</v>
      </c>
      <c r="E20" s="14">
        <v>6239</v>
      </c>
      <c r="F20" s="71" t="s">
        <v>23</v>
      </c>
      <c r="G20" s="15">
        <f t="shared" si="1"/>
        <v>6239</v>
      </c>
      <c r="H20" s="11"/>
      <c r="I20" s="14"/>
      <c r="J20" s="11"/>
      <c r="K20" s="14"/>
      <c r="L20" s="11"/>
      <c r="M20" s="14"/>
      <c r="N20" s="11">
        <v>50</v>
      </c>
      <c r="O20" s="14">
        <f>G20*0.5</f>
        <v>3119.5</v>
      </c>
      <c r="P20" s="14">
        <f>G20*1.5</f>
        <v>9358.5</v>
      </c>
      <c r="Q20" s="16">
        <f>G20+O20+P20</f>
        <v>18717</v>
      </c>
      <c r="R20" s="17">
        <f t="shared" si="0"/>
        <v>74868</v>
      </c>
      <c r="S20" s="18">
        <v>5000</v>
      </c>
      <c r="T20" s="18">
        <v>12478</v>
      </c>
      <c r="U20" s="18">
        <v>6239</v>
      </c>
      <c r="V20" s="35">
        <f>SUM(R20:U20)</f>
        <v>98585</v>
      </c>
      <c r="X20" s="20"/>
    </row>
    <row r="21" spans="1:24" ht="30" customHeight="1" thickBot="1" x14ac:dyDescent="0.3">
      <c r="A21" s="37">
        <v>5</v>
      </c>
      <c r="B21" s="38" t="s">
        <v>28</v>
      </c>
      <c r="C21" s="39">
        <v>1</v>
      </c>
      <c r="D21" s="40">
        <v>1</v>
      </c>
      <c r="E21" s="41">
        <v>2893</v>
      </c>
      <c r="F21" s="42" t="s">
        <v>23</v>
      </c>
      <c r="G21" s="15">
        <f t="shared" si="1"/>
        <v>2893</v>
      </c>
      <c r="H21" s="39"/>
      <c r="I21" s="41"/>
      <c r="J21" s="39"/>
      <c r="K21" s="41"/>
      <c r="L21" s="39"/>
      <c r="M21" s="41"/>
      <c r="N21" s="11">
        <v>50</v>
      </c>
      <c r="O21" s="14">
        <f>G21*0.5</f>
        <v>1446.5</v>
      </c>
      <c r="P21" s="14">
        <f>G21*3</f>
        <v>8679</v>
      </c>
      <c r="Q21" s="16">
        <f>G21+O21+P21</f>
        <v>13018.5</v>
      </c>
      <c r="R21" s="17">
        <f t="shared" si="0"/>
        <v>52074</v>
      </c>
      <c r="S21" s="43">
        <v>1500</v>
      </c>
      <c r="T21" s="18">
        <v>5786</v>
      </c>
      <c r="U21" s="43">
        <v>2893</v>
      </c>
      <c r="V21" s="19">
        <f t="shared" ref="V21:V33" si="2">SUM(R21:U21)</f>
        <v>62253</v>
      </c>
      <c r="X21" s="20"/>
    </row>
    <row r="22" spans="1:24" ht="15.75" thickBot="1" x14ac:dyDescent="0.3">
      <c r="A22" s="37">
        <v>6</v>
      </c>
      <c r="B22" s="39" t="s">
        <v>29</v>
      </c>
      <c r="C22" s="39">
        <v>1</v>
      </c>
      <c r="D22" s="40">
        <v>1</v>
      </c>
      <c r="E22" s="41">
        <v>2893</v>
      </c>
      <c r="F22" s="42" t="s">
        <v>23</v>
      </c>
      <c r="G22" s="15">
        <f t="shared" si="1"/>
        <v>2893</v>
      </c>
      <c r="H22" s="39"/>
      <c r="I22" s="41"/>
      <c r="J22" s="39"/>
      <c r="K22" s="41"/>
      <c r="L22" s="39"/>
      <c r="M22" s="41"/>
      <c r="N22" s="39">
        <v>50</v>
      </c>
      <c r="O22" s="14">
        <f>G22*0.5</f>
        <v>1446.5</v>
      </c>
      <c r="P22" s="14">
        <v>2893</v>
      </c>
      <c r="Q22" s="44">
        <f>G22+P22+O22+M22+K22+I22</f>
        <v>7232.5</v>
      </c>
      <c r="R22" s="17">
        <f t="shared" si="0"/>
        <v>28930</v>
      </c>
      <c r="S22" s="43">
        <v>1500</v>
      </c>
      <c r="T22" s="18">
        <v>5786</v>
      </c>
      <c r="U22" s="43">
        <v>2893</v>
      </c>
      <c r="V22" s="19">
        <f t="shared" si="2"/>
        <v>39109</v>
      </c>
      <c r="X22" s="20"/>
    </row>
    <row r="23" spans="1:24" ht="15.75" thickBot="1" x14ac:dyDescent="0.3">
      <c r="A23" s="5"/>
      <c r="B23" s="27" t="s">
        <v>30</v>
      </c>
      <c r="C23" s="7"/>
      <c r="D23" s="28"/>
      <c r="E23" s="29"/>
      <c r="F23" s="45"/>
      <c r="G23" s="46">
        <f t="shared" si="1"/>
        <v>0</v>
      </c>
      <c r="H23" s="7"/>
      <c r="I23" s="29"/>
      <c r="J23" s="7"/>
      <c r="K23" s="29"/>
      <c r="L23" s="7"/>
      <c r="M23" s="29"/>
      <c r="N23" s="7"/>
      <c r="O23" s="29"/>
      <c r="P23" s="29"/>
      <c r="Q23" s="30"/>
      <c r="R23" s="17">
        <f t="shared" si="0"/>
        <v>0</v>
      </c>
      <c r="S23" s="31"/>
      <c r="T23" s="31"/>
      <c r="U23" s="31"/>
      <c r="V23" s="32"/>
    </row>
    <row r="24" spans="1:24" ht="18" customHeight="1" thickBot="1" x14ac:dyDescent="0.3">
      <c r="A24" s="47">
        <v>7</v>
      </c>
      <c r="B24" s="48" t="s">
        <v>31</v>
      </c>
      <c r="C24" s="48">
        <v>0.5</v>
      </c>
      <c r="D24" s="49">
        <v>11</v>
      </c>
      <c r="E24" s="50">
        <v>5699</v>
      </c>
      <c r="F24" s="51" t="s">
        <v>21</v>
      </c>
      <c r="G24" s="52">
        <f>E24*F24*C24</f>
        <v>3419.4</v>
      </c>
      <c r="H24" s="48"/>
      <c r="I24" s="50"/>
      <c r="J24" s="48">
        <v>30</v>
      </c>
      <c r="K24" s="50">
        <f>G24*0.3</f>
        <v>1025.82</v>
      </c>
      <c r="L24" s="48">
        <v>30</v>
      </c>
      <c r="M24" s="50">
        <f>G24*0.3</f>
        <v>1025.82</v>
      </c>
      <c r="N24" s="48"/>
      <c r="O24" s="50"/>
      <c r="P24" s="50">
        <v>3419.4</v>
      </c>
      <c r="Q24" s="53">
        <f>G24+K24+P24+O24+I24+M24</f>
        <v>8890.44</v>
      </c>
      <c r="R24" s="17">
        <f t="shared" si="0"/>
        <v>35561.760000000002</v>
      </c>
      <c r="S24" s="54">
        <v>3000</v>
      </c>
      <c r="T24" s="54">
        <v>8843</v>
      </c>
      <c r="U24" s="54"/>
      <c r="V24" s="55">
        <f>SUM(R24:U24)</f>
        <v>47404.76</v>
      </c>
    </row>
    <row r="25" spans="1:24" ht="15.75" thickBot="1" x14ac:dyDescent="0.3">
      <c r="A25" s="47">
        <v>8</v>
      </c>
      <c r="B25" s="48" t="s">
        <v>31</v>
      </c>
      <c r="C25" s="48">
        <v>1</v>
      </c>
      <c r="D25" s="49">
        <v>11</v>
      </c>
      <c r="E25" s="50">
        <v>5699</v>
      </c>
      <c r="F25" s="51" t="s">
        <v>21</v>
      </c>
      <c r="G25" s="52">
        <f t="shared" si="1"/>
        <v>6838.8</v>
      </c>
      <c r="H25" s="48"/>
      <c r="I25" s="56"/>
      <c r="J25" s="48">
        <v>10</v>
      </c>
      <c r="K25" s="50">
        <f>G25*0.1</f>
        <v>683.88000000000011</v>
      </c>
      <c r="L25" s="48">
        <v>30</v>
      </c>
      <c r="M25" s="50">
        <f t="shared" ref="M25:M34" si="3">G25*0.3</f>
        <v>2051.64</v>
      </c>
      <c r="N25" s="48"/>
      <c r="O25" s="50"/>
      <c r="P25" s="50">
        <f>G25</f>
        <v>6838.8</v>
      </c>
      <c r="Q25" s="53">
        <f>G25+K25+P25+O25+I25+M25</f>
        <v>16413.12</v>
      </c>
      <c r="R25" s="17">
        <f t="shared" si="0"/>
        <v>65652.479999999996</v>
      </c>
      <c r="S25" s="54">
        <v>4000</v>
      </c>
      <c r="T25" s="54">
        <v>10000</v>
      </c>
      <c r="U25" s="54"/>
      <c r="V25" s="57">
        <f>SUM(R25:U25)</f>
        <v>79652.479999999996</v>
      </c>
      <c r="X25" s="20"/>
    </row>
    <row r="26" spans="1:24" ht="15.75" thickBot="1" x14ac:dyDescent="0.3">
      <c r="A26" s="47">
        <v>9</v>
      </c>
      <c r="B26" s="48" t="s">
        <v>32</v>
      </c>
      <c r="C26" s="48">
        <v>1</v>
      </c>
      <c r="D26" s="49">
        <v>11</v>
      </c>
      <c r="E26" s="50">
        <v>5699</v>
      </c>
      <c r="F26" s="51" t="s">
        <v>21</v>
      </c>
      <c r="G26" s="52">
        <f t="shared" si="1"/>
        <v>6838.8</v>
      </c>
      <c r="H26" s="48"/>
      <c r="I26" s="50"/>
      <c r="J26" s="48">
        <v>10</v>
      </c>
      <c r="K26" s="50">
        <f t="shared" ref="K26:K28" si="4">G26*0.1</f>
        <v>683.88000000000011</v>
      </c>
      <c r="L26" s="48">
        <v>30</v>
      </c>
      <c r="M26" s="50">
        <f t="shared" si="3"/>
        <v>2051.64</v>
      </c>
      <c r="N26" s="48"/>
      <c r="O26" s="50"/>
      <c r="P26" s="50">
        <f t="shared" ref="P26:P34" si="5">G26</f>
        <v>6838.8</v>
      </c>
      <c r="Q26" s="53">
        <f t="shared" ref="Q26:Q34" si="6">G26+K26+P26+O26+I26+M26</f>
        <v>16413.12</v>
      </c>
      <c r="R26" s="17">
        <f t="shared" si="0"/>
        <v>65652.479999999996</v>
      </c>
      <c r="S26" s="54">
        <v>1000</v>
      </c>
      <c r="T26" s="54">
        <v>15000</v>
      </c>
      <c r="U26" s="54"/>
      <c r="V26" s="55">
        <f t="shared" si="2"/>
        <v>81652.479999999996</v>
      </c>
      <c r="X26" s="20"/>
    </row>
    <row r="27" spans="1:24" ht="15.75" thickBot="1" x14ac:dyDescent="0.3">
      <c r="A27" s="47">
        <v>10</v>
      </c>
      <c r="B27" s="48" t="s">
        <v>33</v>
      </c>
      <c r="C27" s="48">
        <v>1</v>
      </c>
      <c r="D27" s="49">
        <v>14</v>
      </c>
      <c r="E27" s="50">
        <v>7001</v>
      </c>
      <c r="F27" s="51" t="s">
        <v>21</v>
      </c>
      <c r="G27" s="52">
        <f t="shared" si="1"/>
        <v>8401.1999999999989</v>
      </c>
      <c r="H27" s="48">
        <v>10</v>
      </c>
      <c r="I27" s="50">
        <f>G27*0.1</f>
        <v>840.11999999999989</v>
      </c>
      <c r="J27" s="48">
        <v>10</v>
      </c>
      <c r="K27" s="50">
        <f t="shared" si="4"/>
        <v>840.11999999999989</v>
      </c>
      <c r="L27" s="48">
        <v>30</v>
      </c>
      <c r="M27" s="50">
        <f t="shared" si="3"/>
        <v>2520.3599999999997</v>
      </c>
      <c r="N27" s="48"/>
      <c r="O27" s="50"/>
      <c r="P27" s="50">
        <f t="shared" si="5"/>
        <v>8401.1999999999989</v>
      </c>
      <c r="Q27" s="53">
        <f t="shared" si="6"/>
        <v>21002.999999999996</v>
      </c>
      <c r="R27" s="17">
        <f t="shared" si="0"/>
        <v>84011.999999999985</v>
      </c>
      <c r="S27" s="54">
        <v>4000</v>
      </c>
      <c r="T27" s="54">
        <v>15000</v>
      </c>
      <c r="U27" s="54"/>
      <c r="V27" s="57">
        <f t="shared" si="2"/>
        <v>103011.99999999999</v>
      </c>
      <c r="X27" s="20"/>
    </row>
    <row r="28" spans="1:24" ht="15.75" thickBot="1" x14ac:dyDescent="0.3">
      <c r="A28" s="47">
        <v>11</v>
      </c>
      <c r="B28" s="48" t="s">
        <v>34</v>
      </c>
      <c r="C28" s="48">
        <v>1</v>
      </c>
      <c r="D28" s="49">
        <v>11</v>
      </c>
      <c r="E28" s="50">
        <v>5699</v>
      </c>
      <c r="F28" s="51" t="s">
        <v>21</v>
      </c>
      <c r="G28" s="52">
        <f t="shared" si="1"/>
        <v>6838.8</v>
      </c>
      <c r="H28" s="48"/>
      <c r="I28" s="50"/>
      <c r="J28" s="48">
        <v>10</v>
      </c>
      <c r="K28" s="50">
        <f t="shared" si="4"/>
        <v>683.88000000000011</v>
      </c>
      <c r="L28" s="48">
        <v>30</v>
      </c>
      <c r="M28" s="50">
        <f t="shared" si="3"/>
        <v>2051.64</v>
      </c>
      <c r="N28" s="48"/>
      <c r="O28" s="50"/>
      <c r="P28" s="50">
        <f t="shared" si="5"/>
        <v>6838.8</v>
      </c>
      <c r="Q28" s="53">
        <f t="shared" si="6"/>
        <v>16413.12</v>
      </c>
      <c r="R28" s="17">
        <f t="shared" si="0"/>
        <v>65652.479999999996</v>
      </c>
      <c r="S28" s="54">
        <v>4000</v>
      </c>
      <c r="T28" s="54">
        <v>20000</v>
      </c>
      <c r="U28" s="54">
        <f t="shared" ref="U28:U29" si="7">G28*1</f>
        <v>6838.8</v>
      </c>
      <c r="V28" s="55">
        <f t="shared" si="2"/>
        <v>96491.28</v>
      </c>
      <c r="X28" s="20"/>
    </row>
    <row r="29" spans="1:24" ht="15.75" thickBot="1" x14ac:dyDescent="0.3">
      <c r="A29" s="47">
        <v>12</v>
      </c>
      <c r="B29" s="48" t="s">
        <v>56</v>
      </c>
      <c r="C29" s="48">
        <v>1</v>
      </c>
      <c r="D29" s="49">
        <v>11</v>
      </c>
      <c r="E29" s="50">
        <v>5699</v>
      </c>
      <c r="F29" s="51" t="s">
        <v>21</v>
      </c>
      <c r="G29" s="52">
        <f t="shared" si="1"/>
        <v>6838.8</v>
      </c>
      <c r="H29" s="48"/>
      <c r="I29" s="50"/>
      <c r="J29" s="48">
        <v>10</v>
      </c>
      <c r="K29" s="50">
        <f>G29*0.1</f>
        <v>683.88000000000011</v>
      </c>
      <c r="L29" s="48">
        <v>30</v>
      </c>
      <c r="M29" s="50">
        <f t="shared" si="3"/>
        <v>2051.64</v>
      </c>
      <c r="N29" s="48"/>
      <c r="O29" s="50"/>
      <c r="P29" s="50">
        <f t="shared" si="5"/>
        <v>6838.8</v>
      </c>
      <c r="Q29" s="53">
        <f t="shared" si="6"/>
        <v>16413.12</v>
      </c>
      <c r="R29" s="17">
        <f t="shared" si="0"/>
        <v>65652.479999999996</v>
      </c>
      <c r="S29" s="54">
        <v>4000</v>
      </c>
      <c r="T29" s="54">
        <v>20000</v>
      </c>
      <c r="U29" s="54">
        <f t="shared" si="7"/>
        <v>6838.8</v>
      </c>
      <c r="V29" s="57">
        <f t="shared" si="2"/>
        <v>96491.28</v>
      </c>
    </row>
    <row r="30" spans="1:24" ht="15.75" thickBot="1" x14ac:dyDescent="0.3">
      <c r="A30" s="47">
        <v>13</v>
      </c>
      <c r="B30" s="48" t="s">
        <v>35</v>
      </c>
      <c r="C30" s="48">
        <v>2.5</v>
      </c>
      <c r="D30" s="49">
        <v>12</v>
      </c>
      <c r="E30" s="50">
        <v>6133</v>
      </c>
      <c r="F30" s="51" t="s">
        <v>21</v>
      </c>
      <c r="G30" s="52">
        <f>E30*F30*C30</f>
        <v>18399</v>
      </c>
      <c r="H30" s="48">
        <v>10</v>
      </c>
      <c r="I30" s="50">
        <f>G30*0.1</f>
        <v>1839.9</v>
      </c>
      <c r="J30" s="48">
        <v>20</v>
      </c>
      <c r="K30" s="50">
        <f>G30*0.2</f>
        <v>3679.8</v>
      </c>
      <c r="L30" s="48">
        <v>30</v>
      </c>
      <c r="M30" s="50">
        <f t="shared" si="3"/>
        <v>5519.7</v>
      </c>
      <c r="N30" s="48"/>
      <c r="O30" s="50"/>
      <c r="P30" s="50">
        <f t="shared" si="5"/>
        <v>18399</v>
      </c>
      <c r="Q30" s="53">
        <f t="shared" si="6"/>
        <v>47837.4</v>
      </c>
      <c r="R30" s="17">
        <f t="shared" si="0"/>
        <v>191349.6</v>
      </c>
      <c r="S30" s="54">
        <v>7500</v>
      </c>
      <c r="T30" s="54">
        <v>20000</v>
      </c>
      <c r="U30" s="54">
        <v>2514.7600000000002</v>
      </c>
      <c r="V30" s="55">
        <f t="shared" si="2"/>
        <v>221364.36000000002</v>
      </c>
    </row>
    <row r="31" spans="1:24" ht="15.75" thickBot="1" x14ac:dyDescent="0.3">
      <c r="A31" s="58">
        <v>14</v>
      </c>
      <c r="B31" s="59" t="s">
        <v>36</v>
      </c>
      <c r="C31" s="59">
        <v>1</v>
      </c>
      <c r="D31" s="60">
        <v>13</v>
      </c>
      <c r="E31" s="61">
        <v>6567</v>
      </c>
      <c r="F31" s="62" t="s">
        <v>21</v>
      </c>
      <c r="G31" s="52">
        <f t="shared" si="1"/>
        <v>7880.4</v>
      </c>
      <c r="H31" s="59">
        <v>20</v>
      </c>
      <c r="I31" s="61">
        <f>G31*0.2</f>
        <v>1576.08</v>
      </c>
      <c r="J31" s="59"/>
      <c r="K31" s="61"/>
      <c r="L31" s="48">
        <v>30</v>
      </c>
      <c r="M31" s="50">
        <f t="shared" si="3"/>
        <v>2364.12</v>
      </c>
      <c r="N31" s="59"/>
      <c r="O31" s="61"/>
      <c r="P31" s="50">
        <f t="shared" si="5"/>
        <v>7880.4</v>
      </c>
      <c r="Q31" s="53">
        <f t="shared" si="6"/>
        <v>19700.999999999996</v>
      </c>
      <c r="R31" s="17">
        <f t="shared" si="0"/>
        <v>78803.999999999985</v>
      </c>
      <c r="S31" s="54"/>
      <c r="T31" s="54">
        <v>10000</v>
      </c>
      <c r="U31" s="54"/>
      <c r="V31" s="63">
        <f t="shared" si="2"/>
        <v>88803.999999999985</v>
      </c>
      <c r="X31" s="20"/>
    </row>
    <row r="32" spans="1:24" ht="15.75" thickBot="1" x14ac:dyDescent="0.3">
      <c r="A32" s="58">
        <v>15</v>
      </c>
      <c r="B32" s="59" t="s">
        <v>37</v>
      </c>
      <c r="C32" s="59">
        <v>1</v>
      </c>
      <c r="D32" s="60">
        <v>11</v>
      </c>
      <c r="E32" s="61">
        <v>5699</v>
      </c>
      <c r="F32" s="62" t="s">
        <v>21</v>
      </c>
      <c r="G32" s="52">
        <f t="shared" si="1"/>
        <v>6838.8</v>
      </c>
      <c r="H32" s="59"/>
      <c r="I32" s="61"/>
      <c r="J32" s="59">
        <v>10</v>
      </c>
      <c r="K32" s="61">
        <f>G32*0.1</f>
        <v>683.88000000000011</v>
      </c>
      <c r="L32" s="48">
        <v>30</v>
      </c>
      <c r="M32" s="50">
        <f t="shared" si="3"/>
        <v>2051.64</v>
      </c>
      <c r="N32" s="59"/>
      <c r="O32" s="61"/>
      <c r="P32" s="50">
        <f t="shared" si="5"/>
        <v>6838.8</v>
      </c>
      <c r="Q32" s="53">
        <f t="shared" si="6"/>
        <v>16413.12</v>
      </c>
      <c r="R32" s="17">
        <f t="shared" si="0"/>
        <v>65652.479999999996</v>
      </c>
      <c r="S32" s="54">
        <v>3000</v>
      </c>
      <c r="T32" s="54">
        <v>10000</v>
      </c>
      <c r="U32" s="54">
        <v>6838</v>
      </c>
      <c r="V32" s="57">
        <f t="shared" si="2"/>
        <v>85490.48</v>
      </c>
    </row>
    <row r="33" spans="1:22" ht="15.75" thickBot="1" x14ac:dyDescent="0.3">
      <c r="A33" s="47">
        <v>16</v>
      </c>
      <c r="B33" s="48" t="s">
        <v>31</v>
      </c>
      <c r="C33" s="48">
        <v>0.5</v>
      </c>
      <c r="D33" s="49">
        <v>10</v>
      </c>
      <c r="E33" s="50">
        <v>5265</v>
      </c>
      <c r="F33" s="70" t="s">
        <v>21</v>
      </c>
      <c r="G33" s="52">
        <f>E33*F33*C33</f>
        <v>3159</v>
      </c>
      <c r="H33" s="48">
        <v>10</v>
      </c>
      <c r="I33" s="50">
        <f>G33*0.1</f>
        <v>315.90000000000003</v>
      </c>
      <c r="J33" s="48"/>
      <c r="K33" s="50"/>
      <c r="L33" s="48">
        <v>30</v>
      </c>
      <c r="M33" s="50">
        <f t="shared" si="3"/>
        <v>947.69999999999993</v>
      </c>
      <c r="N33" s="48"/>
      <c r="O33" s="50"/>
      <c r="P33" s="50">
        <f t="shared" si="5"/>
        <v>3159</v>
      </c>
      <c r="Q33" s="53">
        <f t="shared" si="6"/>
        <v>7581.5999999999995</v>
      </c>
      <c r="R33" s="17">
        <f t="shared" si="0"/>
        <v>30326.399999999998</v>
      </c>
      <c r="S33" s="54">
        <v>3000</v>
      </c>
      <c r="T33" s="54">
        <v>10000</v>
      </c>
      <c r="U33" s="54"/>
      <c r="V33" s="57">
        <f t="shared" si="2"/>
        <v>43326.399999999994</v>
      </c>
    </row>
    <row r="34" spans="1:22" ht="15.75" thickBot="1" x14ac:dyDescent="0.3">
      <c r="A34" s="37">
        <v>17</v>
      </c>
      <c r="B34" s="69" t="s">
        <v>38</v>
      </c>
      <c r="C34" s="39">
        <v>1</v>
      </c>
      <c r="D34" s="40">
        <v>13</v>
      </c>
      <c r="E34" s="41">
        <v>6567</v>
      </c>
      <c r="F34" s="42" t="s">
        <v>21</v>
      </c>
      <c r="G34" s="52">
        <f>E34*F34*C34</f>
        <v>7880.4</v>
      </c>
      <c r="H34" s="25">
        <v>10</v>
      </c>
      <c r="I34" s="24">
        <f>G34*0.1</f>
        <v>788.04</v>
      </c>
      <c r="J34" s="39">
        <v>20</v>
      </c>
      <c r="K34" s="41">
        <f>G34*0.2</f>
        <v>1576.08</v>
      </c>
      <c r="L34" s="48">
        <v>30</v>
      </c>
      <c r="M34" s="50">
        <f t="shared" si="3"/>
        <v>2364.12</v>
      </c>
      <c r="N34" s="39"/>
      <c r="O34" s="41"/>
      <c r="P34" s="50">
        <f t="shared" si="5"/>
        <v>7880.4</v>
      </c>
      <c r="Q34" s="53">
        <f t="shared" si="6"/>
        <v>20489.039999999997</v>
      </c>
      <c r="R34" s="17">
        <f t="shared" si="0"/>
        <v>81956.159999999989</v>
      </c>
      <c r="S34" s="54">
        <v>3000</v>
      </c>
      <c r="T34" s="54">
        <v>15000</v>
      </c>
      <c r="U34" s="54">
        <v>3528</v>
      </c>
      <c r="V34" s="35">
        <f>SUM(R34:U34)</f>
        <v>103484.15999999999</v>
      </c>
    </row>
    <row r="35" spans="1:22" ht="15.75" thickBot="1" x14ac:dyDescent="0.3">
      <c r="A35" s="1"/>
      <c r="B35" s="2" t="s">
        <v>39</v>
      </c>
      <c r="C35" s="64">
        <f>SUM(C15:C34)</f>
        <v>17.5</v>
      </c>
      <c r="D35" s="64"/>
      <c r="E35" s="65"/>
      <c r="F35" s="65"/>
      <c r="G35" s="66">
        <f>SUM(G15:G34)</f>
        <v>116635.59999999999</v>
      </c>
      <c r="H35" s="66"/>
      <c r="I35" s="66">
        <f>SUM(I15:I34)</f>
        <v>5360.04</v>
      </c>
      <c r="J35" s="66"/>
      <c r="K35" s="66">
        <f>SUM(K15:K34)</f>
        <v>14402.699999999999</v>
      </c>
      <c r="L35" s="66"/>
      <c r="M35" s="66">
        <f>SUM(M15:M34)</f>
        <v>25000.019999999997</v>
      </c>
      <c r="N35" s="66"/>
      <c r="O35" s="66">
        <f>SUM(O15:O33)</f>
        <v>16651.099999999999</v>
      </c>
      <c r="P35" s="66">
        <f>SUM(P15:P34)</f>
        <v>128496.1</v>
      </c>
      <c r="Q35" s="65">
        <f>SUM(Q15:Q34)</f>
        <v>306545.55999999994</v>
      </c>
      <c r="R35" s="65">
        <f>SUM(R15:R34)</f>
        <v>1226182.2399999998</v>
      </c>
      <c r="S35" s="65">
        <f t="shared" ref="S35:U35" si="8">SUM(S15:S34)</f>
        <v>53500</v>
      </c>
      <c r="T35" s="65">
        <f t="shared" si="8"/>
        <v>236206</v>
      </c>
      <c r="U35" s="65">
        <f t="shared" si="8"/>
        <v>52373.760000000002</v>
      </c>
      <c r="V35" s="19">
        <f>SUM(V15:V34)</f>
        <v>1568261.9999999998</v>
      </c>
    </row>
    <row r="37" spans="1:22" x14ac:dyDescent="0.25">
      <c r="U37" t="s">
        <v>40</v>
      </c>
      <c r="V37" s="67">
        <f>V35*0.22</f>
        <v>345017.63999999996</v>
      </c>
    </row>
    <row r="40" spans="1:22" ht="15.75" x14ac:dyDescent="0.25">
      <c r="A40" s="121" t="s">
        <v>41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</row>
  </sheetData>
  <mergeCells count="21">
    <mergeCell ref="A3:V4"/>
    <mergeCell ref="A9:A12"/>
    <mergeCell ref="B9:B12"/>
    <mergeCell ref="C9:C12"/>
    <mergeCell ref="D9:D12"/>
    <mergeCell ref="E9:E12"/>
    <mergeCell ref="F9:F12"/>
    <mergeCell ref="G9:G12"/>
    <mergeCell ref="H9:O9"/>
    <mergeCell ref="P9:P12"/>
    <mergeCell ref="H10:I12"/>
    <mergeCell ref="J10:K12"/>
    <mergeCell ref="L10:M12"/>
    <mergeCell ref="N10:O12"/>
    <mergeCell ref="A40:V40"/>
    <mergeCell ref="Q9:Q12"/>
    <mergeCell ref="R9:R12"/>
    <mergeCell ref="S9:S12"/>
    <mergeCell ref="T9:T12"/>
    <mergeCell ref="U9:U12"/>
    <mergeCell ref="V9:V12"/>
  </mergeCells>
  <pageMargins left="0.7" right="0.7" top="0.75" bottom="0.75" header="0.3" footer="0.3"/>
  <pageSetup scale="5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Структура</vt:lpstr>
      <vt:lpstr>01.01.23</vt:lpstr>
      <vt:lpstr>01.09.2023</vt:lpstr>
      <vt:lpstr>Структура!Область_печати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2023-08-29T09:14:30Z</cp:lastPrinted>
  <dcterms:created xsi:type="dcterms:W3CDTF">2021-11-18T11:41:09Z</dcterms:created>
  <dcterms:modified xsi:type="dcterms:W3CDTF">2023-08-29T09:16:13Z</dcterms:modified>
</cp:coreProperties>
</file>