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ОЇ ДОКУМЕНТИ\СЕССИИ\РІШЕННЯ СЕСІЙ VІІІ СКЛИКАННЯ\32 сесія __25.08.23\НА ДРУК\"/>
    </mc:Choice>
  </mc:AlternateContent>
  <bookViews>
    <workbookView xWindow="0" yWindow="0" windowWidth="20490" windowHeight="7035" activeTab="3"/>
  </bookViews>
  <sheets>
    <sheet name="Структура" sheetId="20" r:id="rId1"/>
    <sheet name="педперсонал  " sheetId="19" r:id="rId2"/>
    <sheet name="техперсонал 1-8" sheetId="18" r:id="rId3"/>
    <sheet name="техперсонал 9-12" sheetId="21" r:id="rId4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2" i="21" l="1"/>
  <c r="AA15" i="21"/>
  <c r="AA14" i="21"/>
  <c r="AA16" i="21"/>
  <c r="AA18" i="21"/>
  <c r="AA19" i="21"/>
  <c r="AA20" i="21"/>
  <c r="F18" i="21"/>
  <c r="J18" i="21" s="1"/>
  <c r="AB14" i="21"/>
  <c r="AB15" i="21"/>
  <c r="AA13" i="21"/>
  <c r="F10" i="21"/>
  <c r="F11" i="21"/>
  <c r="F12" i="21"/>
  <c r="F13" i="21"/>
  <c r="F14" i="21"/>
  <c r="F15" i="21"/>
  <c r="F16" i="21"/>
  <c r="F19" i="21"/>
  <c r="F20" i="21"/>
  <c r="F21" i="21"/>
  <c r="W21" i="21" s="1"/>
  <c r="F22" i="21"/>
  <c r="F23" i="21"/>
  <c r="F9" i="21"/>
  <c r="AA22" i="21"/>
  <c r="AA23" i="21"/>
  <c r="AA9" i="21"/>
  <c r="AA11" i="21"/>
  <c r="AA10" i="21"/>
  <c r="W9" i="21"/>
  <c r="Z19" i="21"/>
  <c r="Z11" i="21"/>
  <c r="Z9" i="21"/>
  <c r="AA12" i="18"/>
  <c r="X18" i="18"/>
  <c r="W20" i="18"/>
  <c r="AA23" i="18"/>
  <c r="Y10" i="18"/>
  <c r="Y12" i="18"/>
  <c r="Y14" i="18"/>
  <c r="Y15" i="18"/>
  <c r="Y16" i="18"/>
  <c r="Y18" i="18"/>
  <c r="Y21" i="18"/>
  <c r="Y22" i="18"/>
  <c r="Y23" i="18"/>
  <c r="D25" i="21"/>
  <c r="J23" i="21"/>
  <c r="W23" i="21"/>
  <c r="X23" i="21" s="1"/>
  <c r="Y23" i="21" s="1"/>
  <c r="L22" i="21"/>
  <c r="L25" i="21" s="1"/>
  <c r="J22" i="21"/>
  <c r="W20" i="21"/>
  <c r="X20" i="21" s="1"/>
  <c r="Y20" i="21" s="1"/>
  <c r="J20" i="21"/>
  <c r="W19" i="21"/>
  <c r="X19" i="21" s="1"/>
  <c r="J19" i="21"/>
  <c r="W16" i="21"/>
  <c r="J16" i="21"/>
  <c r="H14" i="21"/>
  <c r="W14" i="21"/>
  <c r="W13" i="21"/>
  <c r="W12" i="21"/>
  <c r="X12" i="21" s="1"/>
  <c r="J12" i="21"/>
  <c r="W11" i="21"/>
  <c r="J11" i="21"/>
  <c r="X11" i="21" s="1"/>
  <c r="X10" i="21"/>
  <c r="W10" i="21"/>
  <c r="J10" i="21"/>
  <c r="A10" i="2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X9" i="21"/>
  <c r="Y9" i="21" s="1"/>
  <c r="J9" i="21"/>
  <c r="W18" i="21" l="1"/>
  <c r="Y12" i="21"/>
  <c r="AB12" i="21" s="1"/>
  <c r="Y11" i="21"/>
  <c r="AB11" i="21" s="1"/>
  <c r="Y19" i="21"/>
  <c r="AB19" i="21" s="1"/>
  <c r="Z13" i="21"/>
  <c r="X16" i="21"/>
  <c r="F25" i="21"/>
  <c r="V21" i="21"/>
  <c r="V25" i="21" s="1"/>
  <c r="AA21" i="21"/>
  <c r="X13" i="21"/>
  <c r="J13" i="21"/>
  <c r="Y10" i="21"/>
  <c r="AB10" i="21" s="1"/>
  <c r="AB20" i="21"/>
  <c r="AB23" i="21"/>
  <c r="J21" i="21"/>
  <c r="X21" i="21" s="1"/>
  <c r="J14" i="21"/>
  <c r="H15" i="21"/>
  <c r="H25" i="21" s="1"/>
  <c r="R18" i="21"/>
  <c r="R25" i="21" s="1"/>
  <c r="W22" i="21"/>
  <c r="X22" i="21" s="1"/>
  <c r="Y22" i="21" s="1"/>
  <c r="W15" i="21"/>
  <c r="N15" i="21"/>
  <c r="N25" i="21" s="1"/>
  <c r="T18" i="21"/>
  <c r="T25" i="21" s="1"/>
  <c r="P15" i="21"/>
  <c r="P25" i="21" s="1"/>
  <c r="W25" i="21" l="1"/>
  <c r="J25" i="21"/>
  <c r="Y21" i="21"/>
  <c r="AB21" i="21" s="1"/>
  <c r="Y13" i="21"/>
  <c r="AB13" i="21" s="1"/>
  <c r="Y16" i="21"/>
  <c r="AB16" i="21" s="1"/>
  <c r="Z25" i="21"/>
  <c r="AB9" i="21"/>
  <c r="X14" i="21"/>
  <c r="Y14" i="21" s="1"/>
  <c r="X15" i="21"/>
  <c r="X18" i="21"/>
  <c r="Y18" i="21" s="1"/>
  <c r="AC8" i="19"/>
  <c r="AC9" i="19"/>
  <c r="Y15" i="21" l="1"/>
  <c r="X25" i="21"/>
  <c r="AC11" i="19"/>
  <c r="AC12" i="19"/>
  <c r="AC13" i="19"/>
  <c r="AC14" i="19"/>
  <c r="AC15" i="19"/>
  <c r="AC16" i="19"/>
  <c r="AC17" i="19"/>
  <c r="AC18" i="19"/>
  <c r="AC10" i="19"/>
  <c r="Y25" i="21" l="1"/>
  <c r="AB16" i="19"/>
  <c r="A16" i="19"/>
  <c r="A17" i="19"/>
  <c r="A18" i="19"/>
  <c r="X13" i="18" l="1"/>
  <c r="Y13" i="18" s="1"/>
  <c r="AB13" i="18" s="1"/>
  <c r="A13" i="18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F13" i="18"/>
  <c r="B32" i="20"/>
  <c r="B33" i="20"/>
  <c r="H36" i="20"/>
  <c r="AA16" i="19"/>
  <c r="V16" i="19"/>
  <c r="Y16" i="19" s="1"/>
  <c r="Z16" i="19" s="1"/>
  <c r="AD16" i="19" s="1"/>
  <c r="E16" i="19"/>
  <c r="F16" i="19" s="1"/>
  <c r="H16" i="19" s="1"/>
  <c r="AB8" i="19" l="1"/>
  <c r="B27" i="20"/>
  <c r="B28" i="20" s="1"/>
  <c r="B29" i="20" s="1"/>
  <c r="B30" i="20" s="1"/>
  <c r="B31" i="20" s="1"/>
  <c r="X19" i="19" l="1"/>
  <c r="G19" i="19"/>
  <c r="D19" i="19"/>
  <c r="E18" i="19"/>
  <c r="F18" i="19" s="1"/>
  <c r="H18" i="19" s="1"/>
  <c r="E17" i="19"/>
  <c r="F17" i="19" s="1"/>
  <c r="H17" i="19" s="1"/>
  <c r="E15" i="19"/>
  <c r="F15" i="19" s="1"/>
  <c r="E14" i="19"/>
  <c r="F14" i="19" s="1"/>
  <c r="E13" i="19"/>
  <c r="F13" i="19" s="1"/>
  <c r="F12" i="19"/>
  <c r="R12" i="19" s="1"/>
  <c r="E12" i="19"/>
  <c r="A12" i="19"/>
  <c r="A13" i="19" s="1"/>
  <c r="A14" i="19" s="1"/>
  <c r="A15" i="19" s="1"/>
  <c r="E11" i="19"/>
  <c r="F11" i="19" s="1"/>
  <c r="F10" i="19"/>
  <c r="H10" i="19" s="1"/>
  <c r="E10" i="19"/>
  <c r="E9" i="19"/>
  <c r="F9" i="19" s="1"/>
  <c r="H9" i="19" s="1"/>
  <c r="F8" i="19"/>
  <c r="H8" i="19" s="1"/>
  <c r="E8" i="19"/>
  <c r="AB9" i="19" l="1"/>
  <c r="AB18" i="19"/>
  <c r="AB10" i="19"/>
  <c r="AB17" i="19"/>
  <c r="AA18" i="19"/>
  <c r="J18" i="19"/>
  <c r="V18" i="19"/>
  <c r="Y18" i="19" s="1"/>
  <c r="Z18" i="19" s="1"/>
  <c r="R14" i="19"/>
  <c r="P14" i="19"/>
  <c r="H14" i="19"/>
  <c r="H13" i="19"/>
  <c r="R13" i="19"/>
  <c r="R19" i="19" s="1"/>
  <c r="P13" i="19"/>
  <c r="V9" i="19"/>
  <c r="AA9" i="19"/>
  <c r="J9" i="19"/>
  <c r="R15" i="19"/>
  <c r="H15" i="19"/>
  <c r="P15" i="19"/>
  <c r="N15" i="19"/>
  <c r="H11" i="19"/>
  <c r="P11" i="19"/>
  <c r="V8" i="19"/>
  <c r="AA8" i="19"/>
  <c r="L8" i="19"/>
  <c r="L19" i="19" s="1"/>
  <c r="J8" i="19"/>
  <c r="V10" i="19"/>
  <c r="AA10" i="19"/>
  <c r="J10" i="19"/>
  <c r="AA17" i="19"/>
  <c r="J17" i="19"/>
  <c r="V17" i="19"/>
  <c r="E19" i="19"/>
  <c r="N12" i="19"/>
  <c r="F19" i="19"/>
  <c r="P12" i="19"/>
  <c r="H12" i="19"/>
  <c r="N19" i="19" l="1"/>
  <c r="AB15" i="19"/>
  <c r="AB14" i="19"/>
  <c r="AB13" i="19"/>
  <c r="AB12" i="19"/>
  <c r="Y17" i="19"/>
  <c r="Z17" i="19" s="1"/>
  <c r="AD17" i="19" s="1"/>
  <c r="AB11" i="19"/>
  <c r="Y10" i="19"/>
  <c r="Z10" i="19" s="1"/>
  <c r="AD10" i="19" s="1"/>
  <c r="Y9" i="19"/>
  <c r="J11" i="19"/>
  <c r="V11" i="19"/>
  <c r="AA11" i="19"/>
  <c r="H19" i="19"/>
  <c r="J13" i="19"/>
  <c r="V13" i="19"/>
  <c r="AA13" i="19"/>
  <c r="Y8" i="19"/>
  <c r="Z8" i="19" s="1"/>
  <c r="AA12" i="19"/>
  <c r="AC19" i="19"/>
  <c r="V12" i="19"/>
  <c r="J12" i="19"/>
  <c r="AB19" i="19"/>
  <c r="P19" i="19"/>
  <c r="AA15" i="19"/>
  <c r="T15" i="19"/>
  <c r="T19" i="19" s="1"/>
  <c r="J15" i="19"/>
  <c r="V15" i="19"/>
  <c r="AA14" i="19"/>
  <c r="J14" i="19"/>
  <c r="V14" i="19"/>
  <c r="Y14" i="19" s="1"/>
  <c r="Z14" i="19" s="1"/>
  <c r="AD18" i="19"/>
  <c r="F20" i="18"/>
  <c r="F21" i="18"/>
  <c r="F19" i="18"/>
  <c r="F18" i="18"/>
  <c r="F16" i="18"/>
  <c r="F14" i="18"/>
  <c r="F12" i="18"/>
  <c r="F11" i="18"/>
  <c r="F10" i="18"/>
  <c r="A10" i="18"/>
  <c r="A11" i="18" s="1"/>
  <c r="A12" i="18" s="1"/>
  <c r="F9" i="18"/>
  <c r="F15" i="18"/>
  <c r="Z9" i="19" l="1"/>
  <c r="AD9" i="19" s="1"/>
  <c r="Y15" i="19"/>
  <c r="Z15" i="19" s="1"/>
  <c r="AD15" i="19" s="1"/>
  <c r="V19" i="19"/>
  <c r="Y13" i="19"/>
  <c r="Z13" i="19" s="1"/>
  <c r="AD13" i="19" s="1"/>
  <c r="Y12" i="19"/>
  <c r="Z12" i="19" s="1"/>
  <c r="AD12" i="19" s="1"/>
  <c r="Y11" i="19"/>
  <c r="Z11" i="19" s="1"/>
  <c r="AD11" i="19" s="1"/>
  <c r="J19" i="19"/>
  <c r="Y19" i="19"/>
  <c r="AD14" i="19"/>
  <c r="AA19" i="19"/>
  <c r="J21" i="18"/>
  <c r="Z21" i="18"/>
  <c r="Z15" i="18"/>
  <c r="Z20" i="18"/>
  <c r="W16" i="18"/>
  <c r="Z16" i="18"/>
  <c r="W12" i="18"/>
  <c r="Z12" i="18"/>
  <c r="W18" i="18"/>
  <c r="Z18" i="18"/>
  <c r="R18" i="18"/>
  <c r="R25" i="18" s="1"/>
  <c r="W10" i="18"/>
  <c r="Z10" i="18"/>
  <c r="W14" i="18"/>
  <c r="Z14" i="18"/>
  <c r="T18" i="18"/>
  <c r="T25" i="18" s="1"/>
  <c r="V21" i="18"/>
  <c r="W21" i="18"/>
  <c r="X21" i="18" s="1"/>
  <c r="J20" i="18"/>
  <c r="X20" i="18" s="1"/>
  <c r="Y20" i="18" s="1"/>
  <c r="X19" i="18"/>
  <c r="Y19" i="18" s="1"/>
  <c r="J18" i="18"/>
  <c r="J16" i="18"/>
  <c r="X16" i="18" s="1"/>
  <c r="H14" i="18"/>
  <c r="J14" i="18"/>
  <c r="J12" i="18"/>
  <c r="X12" i="18" s="1"/>
  <c r="J10" i="18"/>
  <c r="X10" i="18" s="1"/>
  <c r="W15" i="18"/>
  <c r="N15" i="18"/>
  <c r="H15" i="18"/>
  <c r="P15" i="18"/>
  <c r="X9" i="18" l="1"/>
  <c r="Y9" i="18" s="1"/>
  <c r="AB9" i="18" s="1"/>
  <c r="Z19" i="19"/>
  <c r="AD8" i="19"/>
  <c r="AD19" i="19" s="1"/>
  <c r="AD20" i="19" s="1"/>
  <c r="AB21" i="18"/>
  <c r="X11" i="18"/>
  <c r="Y11" i="18" s="1"/>
  <c r="AB11" i="18" s="1"/>
  <c r="AB10" i="18"/>
  <c r="X14" i="18"/>
  <c r="AB19" i="18"/>
  <c r="AB18" i="18"/>
  <c r="AB20" i="18"/>
  <c r="AB12" i="18"/>
  <c r="AB16" i="18"/>
  <c r="X15" i="18"/>
  <c r="AD21" i="19" l="1"/>
  <c r="AB15" i="18"/>
  <c r="AB14" i="18"/>
  <c r="D25" i="18"/>
  <c r="F23" i="18"/>
  <c r="F22" i="18"/>
  <c r="Z22" i="18" l="1"/>
  <c r="Z23" i="18"/>
  <c r="F25" i="18"/>
  <c r="W22" i="18"/>
  <c r="W23" i="18"/>
  <c r="J22" i="18"/>
  <c r="N25" i="18"/>
  <c r="P25" i="18"/>
  <c r="V25" i="18"/>
  <c r="L22" i="18"/>
  <c r="L25" i="18" s="1"/>
  <c r="J23" i="18"/>
  <c r="Z25" i="18" l="1"/>
  <c r="H25" i="18"/>
  <c r="J25" i="18"/>
  <c r="X23" i="18"/>
  <c r="X22" i="18"/>
  <c r="W25" i="18"/>
  <c r="AA25" i="18"/>
  <c r="AB23" i="18" l="1"/>
  <c r="X25" i="18"/>
  <c r="AB22" i="18"/>
  <c r="Y25" i="18" l="1"/>
  <c r="AB25" i="18" l="1"/>
  <c r="AB26" i="18" s="1"/>
  <c r="AB27" i="18" s="1"/>
  <c r="AB18" i="21"/>
  <c r="AB22" i="21" l="1"/>
  <c r="AB25" i="21" s="1"/>
  <c r="AB26" i="21" l="1"/>
  <c r="AB27" i="21" s="1"/>
  <c r="AA25" i="21"/>
</calcChain>
</file>

<file path=xl/comments1.xml><?xml version="1.0" encoding="utf-8"?>
<comments xmlns="http://schemas.openxmlformats.org/spreadsheetml/2006/main">
  <authors>
    <author>admin</author>
    <author>User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95%
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2 чол
</t>
        </r>
      </text>
    </comment>
    <comment ref="N12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1,2ст або 21год чол 11
 розр</t>
        </r>
      </text>
    </comment>
    <comment ref="P12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
</t>
        </r>
      </text>
    </comment>
    <comment ref="R12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9 чол
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
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 ч</t>
        </r>
      </text>
    </comment>
    <comment ref="R14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3 ч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5 чол 14 розр</t>
        </r>
      </text>
    </comment>
    <comment ref="R15" authorId="1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 ч
</t>
        </r>
      </text>
    </comment>
  </commentList>
</comments>
</file>

<file path=xl/sharedStrings.xml><?xml version="1.0" encoding="utf-8"?>
<sst xmlns="http://schemas.openxmlformats.org/spreadsheetml/2006/main" count="210" uniqueCount="104">
  <si>
    <t>%</t>
  </si>
  <si>
    <t xml:space="preserve"> сума</t>
  </si>
  <si>
    <t>сума</t>
  </si>
  <si>
    <t>РОЗРЯД</t>
  </si>
  <si>
    <t>Секретар селищної ради</t>
  </si>
  <si>
    <t>Всього:</t>
  </si>
  <si>
    <t>Посадовий оклад з урахуванням штатних одиниць</t>
  </si>
  <si>
    <t>Посадовий оклад (тарифна ставка)</t>
  </si>
  <si>
    <t>Назва структурного підрозділу та посад</t>
  </si>
  <si>
    <t>№ з/п</t>
  </si>
  <si>
    <t>Адміністративно-педагогічний персонал:</t>
  </si>
  <si>
    <t>Педагог -організатор</t>
  </si>
  <si>
    <t>Практичний психолог</t>
  </si>
  <si>
    <t>Завідувач бібліотекою</t>
  </si>
  <si>
    <t>Вчитель</t>
  </si>
  <si>
    <t>Додаткова оплата  за перевірку зошитів</t>
  </si>
  <si>
    <t>Доплата а за класне керівництво</t>
  </si>
  <si>
    <t>Спеціалісти:</t>
  </si>
  <si>
    <t>Оклад</t>
  </si>
  <si>
    <t>Прибиральниця служб.приміщень</t>
  </si>
  <si>
    <t>кількість ставок</t>
  </si>
  <si>
    <t>Сторож</t>
  </si>
  <si>
    <t>Оклад з урахуванням кількості ставок</t>
  </si>
  <si>
    <t>Двірник</t>
  </si>
  <si>
    <t>Надбавка за вислугу років</t>
  </si>
  <si>
    <t xml:space="preserve">Надбавка за             роботу в нічний час </t>
  </si>
  <si>
    <t>ФОП за 1 місяць</t>
  </si>
  <si>
    <t>ФОП  за місяць</t>
  </si>
  <si>
    <t xml:space="preserve">Доплата за використання дез. засобів </t>
  </si>
  <si>
    <t>Додаткова оплата за завідування кабінетом</t>
  </si>
  <si>
    <t xml:space="preserve">Надбавка  за вислугу років                                     </t>
  </si>
  <si>
    <t>Доплата за книжковий фонд</t>
  </si>
  <si>
    <t>Кількість штатних од.</t>
  </si>
  <si>
    <t>виногорода зг. Ст 57</t>
  </si>
  <si>
    <t>премія</t>
  </si>
  <si>
    <t xml:space="preserve">Доплата  бібліотекарю </t>
  </si>
  <si>
    <t>за звання</t>
  </si>
  <si>
    <t xml:space="preserve">Доплата за рогботу в інклзивній групі </t>
  </si>
  <si>
    <t>Техперсонал:</t>
  </si>
  <si>
    <t>Підвищен-ня посадових окладів  на 10% зг.Пост. №22 від 11.01.18р.</t>
  </si>
  <si>
    <t>Посадовий оклад (тарифна ставка) з урахуван-ням підвищень</t>
  </si>
  <si>
    <t xml:space="preserve"> </t>
  </si>
  <si>
    <t>ЄСВ 22%</t>
  </si>
  <si>
    <t>ВСЬОГО</t>
  </si>
  <si>
    <t>Керівник гуртка</t>
  </si>
  <si>
    <t>надбавка за високі досягнення у праці, складність та напруженість у роботі</t>
  </si>
  <si>
    <t>Надбавка за високі досягнення у праці, складність та напруженість у роботі</t>
  </si>
  <si>
    <t>Премія щомісячна</t>
  </si>
  <si>
    <t>Надбавка  30% пед.працівникам  Постанова №373</t>
  </si>
  <si>
    <t>Директор школи</t>
  </si>
  <si>
    <t>Вихователь (з супроводу)</t>
  </si>
  <si>
    <t>Секретар-друкарка</t>
  </si>
  <si>
    <t>Сестра медична</t>
  </si>
  <si>
    <t>Робітник з комплексного обслуговування й ремонту будівель (слюсар-сантехнік, столяр)</t>
  </si>
  <si>
    <t>Електромонтер</t>
  </si>
  <si>
    <t>Інженер-електронік</t>
  </si>
  <si>
    <t>Фахівець з охорони праці</t>
  </si>
  <si>
    <t>Водій автотранспортних засобів (автобуса)</t>
  </si>
  <si>
    <t>Бухгалтер</t>
  </si>
  <si>
    <t>Заступник директора з господарської роботи</t>
  </si>
  <si>
    <t>Надбавка за класність (І клас)</t>
  </si>
  <si>
    <t>Доплата за ненормований робочий день</t>
  </si>
  <si>
    <t xml:space="preserve"> МД на оздоровлення </t>
  </si>
  <si>
    <t>Заступник директора</t>
  </si>
  <si>
    <t>СТРУКТУРА ТА ЧИСЕЛЬНІСТЬ ПРАЦІВНИКІВ</t>
  </si>
  <si>
    <t>ЗЗСО "Хлібодарський  ліцей"</t>
  </si>
  <si>
    <t>№</t>
  </si>
  <si>
    <t>Структурні підрозділи та</t>
  </si>
  <si>
    <t>Штатних одиниць</t>
  </si>
  <si>
    <t>посади</t>
  </si>
  <si>
    <t>(ставок)</t>
  </si>
  <si>
    <t>01.Адміністративно - педагогічний персонал</t>
  </si>
  <si>
    <t>Директор</t>
  </si>
  <si>
    <t xml:space="preserve">Заступник директора </t>
  </si>
  <si>
    <t>02. Вчителі</t>
  </si>
  <si>
    <t>Вчителі</t>
  </si>
  <si>
    <t>03.Спеціалісти</t>
  </si>
  <si>
    <t>Заступник директора по господарської роботи</t>
  </si>
  <si>
    <t>Інженер з охорони праці</t>
  </si>
  <si>
    <t>Інженер електронік</t>
  </si>
  <si>
    <t>Медична сестра</t>
  </si>
  <si>
    <t>Секретар друкарка</t>
  </si>
  <si>
    <t>04.Технічний персонал</t>
  </si>
  <si>
    <t>ВСЬОГО:</t>
  </si>
  <si>
    <t xml:space="preserve">Секретар селищної ради </t>
  </si>
  <si>
    <t xml:space="preserve">Додаток №1  до рішення сесії </t>
  </si>
  <si>
    <t>ФОП  за січень-грудень 2023р.</t>
  </si>
  <si>
    <t xml:space="preserve">Всього ФОП на січень-грудень 2023р. </t>
  </si>
  <si>
    <t>Робітники</t>
  </si>
  <si>
    <t>Асистент вчителя</t>
  </si>
  <si>
    <t>Фахівець з публічних закупівель</t>
  </si>
  <si>
    <t>Валентина  ЩУР</t>
  </si>
  <si>
    <t>Валентина ЩУР</t>
  </si>
  <si>
    <r>
      <t xml:space="preserve">   ШТАТНИЙ   РОЗПИС  на 2023 рік  ( січень-грудень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ЗЗСО "Хлібодарський ліцей"  (вводиться в дію з 01.01.2023р.)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theme="1"/>
        <rFont val="Arial Cyr"/>
        <charset val="204"/>
      </rPr>
      <t xml:space="preserve"> </t>
    </r>
    <r>
      <rPr>
        <b/>
        <sz val="11"/>
        <color theme="1"/>
        <rFont val="Arial Cyr"/>
        <charset val="204"/>
      </rPr>
      <t xml:space="preserve">МІН. з/п з 01.01.2023 р. -  6700,00  </t>
    </r>
    <r>
      <rPr>
        <b/>
        <i/>
        <sz val="11"/>
        <color theme="1"/>
        <rFont val="Arial Cyr"/>
        <charset val="204"/>
      </rPr>
      <t xml:space="preserve"> (1 тарифний розряд - 2893,00 грн.)                </t>
    </r>
    <r>
      <rPr>
        <b/>
        <sz val="11"/>
        <color theme="1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</si>
  <si>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r>
      <t xml:space="preserve">   ШТАТНИЙ   РОЗПИС  на 2023 рік  ( січень-серпень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ЗЗСО "Хлібодарський ліцей"  (вводиться в дію з 01.01.2023р.)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rFont val="Arial Cyr"/>
        <charset val="204"/>
      </rPr>
      <t xml:space="preserve"> </t>
    </r>
    <r>
      <rPr>
        <b/>
        <sz val="11"/>
        <rFont val="Arial Cyr"/>
        <charset val="204"/>
      </rPr>
      <t xml:space="preserve">МІН. з/п з 01.01.2023 р. -  6700,00  </t>
    </r>
    <r>
      <rPr>
        <b/>
        <i/>
        <sz val="11"/>
        <rFont val="Arial Cyr"/>
        <charset val="204"/>
      </rPr>
      <t xml:space="preserve"> (1 тарифний розряд - 2893,00 грн.)                </t>
    </r>
    <r>
      <rPr>
        <b/>
        <sz val="11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</si>
  <si>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t>ФОП  за 8 місяців 2023р.</t>
  </si>
  <si>
    <t xml:space="preserve">Всього ФОП на січень-серпень 2023р. </t>
  </si>
  <si>
    <r>
      <t xml:space="preserve">   ШТАТНИЙ   РОЗПИС  на 2023 рік  ( вересень-грудень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ЗЗСО "Хлібодарський ліцей"  (вводиться в дію з 01.09.2023р.)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rFont val="Arial Cyr"/>
        <charset val="204"/>
      </rPr>
      <t xml:space="preserve"> </t>
    </r>
    <r>
      <rPr>
        <b/>
        <sz val="11"/>
        <rFont val="Arial Cyr"/>
        <charset val="204"/>
      </rPr>
      <t xml:space="preserve">МІН. з/п з 01.01.2023 р. -  6700,00  </t>
    </r>
    <r>
      <rPr>
        <b/>
        <i/>
        <sz val="11"/>
        <rFont val="Arial Cyr"/>
        <charset val="204"/>
      </rPr>
      <t xml:space="preserve"> (1 тарифний розряд - 2893,00 грн.)                </t>
    </r>
    <r>
      <rPr>
        <b/>
        <sz val="11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                       </t>
    </r>
  </si>
  <si>
    <t>ФОП  за вересень-грудень 2023р.</t>
  </si>
  <si>
    <t>на 01.09.2023 року</t>
  </si>
  <si>
    <t xml:space="preserve">Додаток № 2  до рішення сесії </t>
  </si>
  <si>
    <t xml:space="preserve">Додаток № 3  до рішення сесії </t>
  </si>
  <si>
    <t xml:space="preserve">Додаток № 4  до рішення сесії </t>
  </si>
  <si>
    <t>№2177-VІII від    25.08.2023р.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</si>
</sst>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9"/>
      <color indexed="10"/>
      <name val="Arial Cyr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u/>
      <sz val="9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u/>
      <sz val="8"/>
      <name val="Arial Cyr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Arial Cyr"/>
      <charset val="204"/>
    </font>
    <font>
      <b/>
      <i/>
      <sz val="11"/>
      <color theme="1"/>
      <name val="Arial Cyr"/>
      <charset val="204"/>
    </font>
    <font>
      <sz val="10"/>
      <color theme="1"/>
      <name val="Arial Cyr"/>
      <charset val="204"/>
    </font>
    <font>
      <sz val="8"/>
      <color theme="1"/>
      <name val="Arial Cyr"/>
      <charset val="204"/>
    </font>
    <font>
      <sz val="7"/>
      <color theme="1"/>
      <name val="Arial Cyr"/>
      <charset val="204"/>
    </font>
    <font>
      <b/>
      <sz val="7"/>
      <color theme="1"/>
      <name val="Arial Cyr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Arial Cyr"/>
      <charset val="204"/>
    </font>
    <font>
      <b/>
      <i/>
      <u/>
      <sz val="8"/>
      <color theme="1"/>
      <name val="Arial Cyr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329">
    <xf numFmtId="0" fontId="0" fillId="0" borderId="0" xfId="0"/>
    <xf numFmtId="0" fontId="3" fillId="0" borderId="0" xfId="0" applyFont="1" applyFill="1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/>
    </xf>
    <xf numFmtId="9" fontId="9" fillId="0" borderId="0" xfId="0" applyNumberFormat="1" applyFont="1" applyFill="1" applyAlignment="1">
      <alignment horizontal="center" vertical="center" wrapText="1"/>
    </xf>
    <xf numFmtId="9" fontId="0" fillId="0" borderId="0" xfId="0" applyNumberFormat="1" applyFont="1" applyFill="1" applyAlignment="1">
      <alignment horizontal="center"/>
    </xf>
    <xf numFmtId="9" fontId="0" fillId="0" borderId="0" xfId="0" applyNumberFormat="1" applyFont="1" applyFill="1" applyAlignment="1">
      <alignment horizontal="center" vertical="center" wrapText="1"/>
    </xf>
    <xf numFmtId="9" fontId="5" fillId="0" borderId="0" xfId="0" applyNumberFormat="1" applyFont="1" applyFill="1" applyAlignment="1">
      <alignment horizontal="center"/>
    </xf>
    <xf numFmtId="4" fontId="7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1" fontId="3" fillId="0" borderId="0" xfId="0" applyNumberFormat="1" applyFont="1" applyFill="1" applyBorder="1"/>
    <xf numFmtId="2" fontId="0" fillId="0" borderId="0" xfId="0" applyNumberFormat="1" applyFont="1" applyFill="1"/>
    <xf numFmtId="0" fontId="5" fillId="0" borderId="0" xfId="0" applyFont="1" applyFill="1" applyAlignment="1">
      <alignment horizontal="center"/>
    </xf>
    <xf numFmtId="9" fontId="15" fillId="0" borderId="3" xfId="0" applyNumberFormat="1" applyFont="1" applyFill="1" applyBorder="1" applyAlignment="1">
      <alignment horizontal="center" vertical="center" textRotation="90" wrapText="1"/>
    </xf>
    <xf numFmtId="4" fontId="15" fillId="0" borderId="3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9" fontId="6" fillId="0" borderId="8" xfId="0" applyNumberFormat="1" applyFont="1" applyFill="1" applyBorder="1" applyAlignment="1">
      <alignment horizontal="center"/>
    </xf>
    <xf numFmtId="9" fontId="6" fillId="0" borderId="34" xfId="0" applyNumberFormat="1" applyFont="1" applyFill="1" applyBorder="1" applyAlignment="1">
      <alignment horizontal="center" vertical="center"/>
    </xf>
    <xf numFmtId="2" fontId="6" fillId="0" borderId="31" xfId="0" applyNumberFormat="1" applyFont="1" applyFill="1" applyBorder="1" applyAlignment="1">
      <alignment horizontal="center" vertical="center"/>
    </xf>
    <xf numFmtId="9" fontId="6" fillId="0" borderId="38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6" fillId="0" borderId="4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/>
    <xf numFmtId="2" fontId="6" fillId="0" borderId="0" xfId="0" applyNumberFormat="1" applyFont="1" applyFill="1" applyBorder="1"/>
    <xf numFmtId="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2" fontId="7" fillId="0" borderId="8" xfId="0" applyNumberFormat="1" applyFont="1" applyFill="1" applyBorder="1" applyAlignment="1">
      <alignment horizontal="right" vertical="center"/>
    </xf>
    <xf numFmtId="9" fontId="7" fillId="0" borderId="8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9" fontId="7" fillId="0" borderId="1" xfId="0" applyNumberFormat="1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/>
    </xf>
    <xf numFmtId="9" fontId="7" fillId="0" borderId="6" xfId="0" applyNumberFormat="1" applyFont="1" applyFill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/>
    </xf>
    <xf numFmtId="4" fontId="7" fillId="0" borderId="33" xfId="0" applyNumberFormat="1" applyFont="1" applyFill="1" applyBorder="1" applyAlignment="1">
      <alignment horizontal="right"/>
    </xf>
    <xf numFmtId="4" fontId="7" fillId="0" borderId="37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right" vertical="center"/>
    </xf>
    <xf numFmtId="4" fontId="7" fillId="0" borderId="28" xfId="0" applyNumberFormat="1" applyFont="1" applyFill="1" applyBorder="1" applyAlignment="1">
      <alignment horizontal="right" vertical="center"/>
    </xf>
    <xf numFmtId="4" fontId="7" fillId="0" borderId="32" xfId="0" applyNumberFormat="1" applyFont="1" applyFill="1" applyBorder="1" applyAlignment="1">
      <alignment horizontal="right" vertical="center"/>
    </xf>
    <xf numFmtId="4" fontId="16" fillId="0" borderId="39" xfId="0" applyNumberFormat="1" applyFont="1" applyFill="1" applyBorder="1" applyAlignment="1">
      <alignment horizontal="right" vertical="center"/>
    </xf>
    <xf numFmtId="2" fontId="7" fillId="0" borderId="7" xfId="0" applyNumberFormat="1" applyFont="1" applyFill="1" applyBorder="1" applyAlignment="1">
      <alignment horizontal="right" vertical="center"/>
    </xf>
    <xf numFmtId="9" fontId="7" fillId="0" borderId="28" xfId="0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right" vertical="center"/>
    </xf>
    <xf numFmtId="2" fontId="7" fillId="0" borderId="8" xfId="0" applyNumberFormat="1" applyFont="1" applyFill="1" applyBorder="1" applyAlignment="1">
      <alignment horizontal="right"/>
    </xf>
    <xf numFmtId="4" fontId="7" fillId="0" borderId="6" xfId="0" applyNumberFormat="1" applyFont="1" applyFill="1" applyBorder="1" applyAlignment="1">
      <alignment horizontal="right"/>
    </xf>
    <xf numFmtId="9" fontId="7" fillId="0" borderId="6" xfId="0" applyNumberFormat="1" applyFont="1" applyFill="1" applyBorder="1" applyAlignment="1">
      <alignment horizontal="right"/>
    </xf>
    <xf numFmtId="4" fontId="7" fillId="0" borderId="28" xfId="0" applyNumberFormat="1" applyFont="1" applyFill="1" applyBorder="1" applyAlignment="1">
      <alignment horizontal="right"/>
    </xf>
    <xf numFmtId="4" fontId="7" fillId="0" borderId="32" xfId="0" applyNumberFormat="1" applyFont="1" applyFill="1" applyBorder="1" applyAlignment="1">
      <alignment horizontal="right"/>
    </xf>
    <xf numFmtId="4" fontId="16" fillId="0" borderId="39" xfId="0" applyNumberFormat="1" applyFont="1" applyFill="1" applyBorder="1" applyAlignment="1">
      <alignment horizontal="right"/>
    </xf>
    <xf numFmtId="2" fontId="7" fillId="0" borderId="41" xfId="0" applyNumberFormat="1" applyFont="1" applyFill="1" applyBorder="1" applyAlignment="1">
      <alignment horizontal="right"/>
    </xf>
    <xf numFmtId="2" fontId="7" fillId="0" borderId="44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9" fontId="2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1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4" fontId="7" fillId="0" borderId="7" xfId="0" applyNumberFormat="1" applyFont="1" applyFill="1" applyBorder="1" applyAlignment="1">
      <alignment horizontal="right" vertical="center"/>
    </xf>
    <xf numFmtId="4" fontId="7" fillId="0" borderId="41" xfId="0" applyNumberFormat="1" applyFont="1" applyFill="1" applyBorder="1" applyAlignment="1">
      <alignment horizontal="right" vertical="center"/>
    </xf>
    <xf numFmtId="4" fontId="7" fillId="0" borderId="43" xfId="0" applyNumberFormat="1" applyFont="1" applyFill="1" applyBorder="1" applyAlignment="1">
      <alignment horizontal="right" vertical="center"/>
    </xf>
    <xf numFmtId="4" fontId="7" fillId="0" borderId="45" xfId="0" applyNumberFormat="1" applyFont="1" applyFill="1" applyBorder="1" applyAlignment="1">
      <alignment horizontal="right" vertical="center"/>
    </xf>
    <xf numFmtId="0" fontId="1" fillId="0" borderId="0" xfId="1"/>
    <xf numFmtId="0" fontId="20" fillId="0" borderId="0" xfId="2"/>
    <xf numFmtId="0" fontId="21" fillId="0" borderId="0" xfId="1" applyFont="1"/>
    <xf numFmtId="0" fontId="1" fillId="0" borderId="0" xfId="1" applyAlignment="1">
      <alignment horizontal="center"/>
    </xf>
    <xf numFmtId="0" fontId="9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21" fillId="0" borderId="1" xfId="1" applyFont="1" applyBorder="1" applyAlignment="1">
      <alignment horizontal="center"/>
    </xf>
    <xf numFmtId="0" fontId="21" fillId="0" borderId="0" xfId="1" applyFont="1" applyBorder="1" applyAlignment="1">
      <alignment horizontal="center"/>
    </xf>
    <xf numFmtId="0" fontId="21" fillId="0" borderId="28" xfId="1" applyFont="1" applyBorder="1" applyAlignment="1">
      <alignment horizontal="center"/>
    </xf>
    <xf numFmtId="0" fontId="21" fillId="0" borderId="28" xfId="1" applyFont="1" applyBorder="1" applyAlignment="1">
      <alignment horizontal="left"/>
    </xf>
    <xf numFmtId="0" fontId="21" fillId="0" borderId="50" xfId="1" applyFont="1" applyBorder="1" applyAlignment="1">
      <alignment horizontal="left"/>
    </xf>
    <xf numFmtId="0" fontId="21" fillId="0" borderId="51" xfId="1" applyFont="1" applyBorder="1" applyAlignment="1">
      <alignment horizontal="left"/>
    </xf>
    <xf numFmtId="0" fontId="24" fillId="0" borderId="51" xfId="2" applyFont="1" applyBorder="1" applyAlignment="1">
      <alignment horizontal="center"/>
    </xf>
    <xf numFmtId="0" fontId="22" fillId="0" borderId="50" xfId="2" applyFont="1" applyFill="1" applyBorder="1" applyAlignment="1">
      <alignment horizontal="left"/>
    </xf>
    <xf numFmtId="0" fontId="1" fillId="0" borderId="0" xfId="1" applyAlignment="1"/>
    <xf numFmtId="0" fontId="0" fillId="0" borderId="0" xfId="0" applyAlignment="1"/>
    <xf numFmtId="0" fontId="0" fillId="0" borderId="0" xfId="1" applyFont="1"/>
    <xf numFmtId="0" fontId="0" fillId="0" borderId="0" xfId="1" applyFont="1" applyAlignment="1"/>
    <xf numFmtId="164" fontId="9" fillId="0" borderId="1" xfId="1" applyNumberFormat="1" applyFont="1" applyBorder="1" applyAlignment="1">
      <alignment horizontal="center"/>
    </xf>
    <xf numFmtId="0" fontId="7" fillId="0" borderId="6" xfId="0" applyFont="1" applyFill="1" applyBorder="1"/>
    <xf numFmtId="164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" fontId="28" fillId="0" borderId="8" xfId="0" applyNumberFormat="1" applyFont="1" applyFill="1" applyBorder="1" applyAlignment="1">
      <alignment horizontal="right" vertical="center" wrapText="1"/>
    </xf>
    <xf numFmtId="0" fontId="28" fillId="0" borderId="8" xfId="0" applyFont="1" applyFill="1" applyBorder="1" applyAlignment="1">
      <alignment horizontal="right" vertical="center" wrapText="1"/>
    </xf>
    <xf numFmtId="4" fontId="33" fillId="0" borderId="8" xfId="0" applyNumberFormat="1" applyFont="1" applyFill="1" applyBorder="1" applyAlignment="1">
      <alignment horizontal="right" vertical="center" wrapText="1"/>
    </xf>
    <xf numFmtId="4" fontId="33" fillId="0" borderId="8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horizontal="right" vertical="center"/>
    </xf>
    <xf numFmtId="0" fontId="35" fillId="0" borderId="18" xfId="0" applyFont="1" applyFill="1" applyBorder="1" applyAlignment="1">
      <alignment horizontal="right" vertical="center"/>
    </xf>
    <xf numFmtId="0" fontId="35" fillId="0" borderId="31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32" fillId="0" borderId="5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right" vertical="center"/>
    </xf>
    <xf numFmtId="2" fontId="33" fillId="0" borderId="8" xfId="0" applyNumberFormat="1" applyFont="1" applyFill="1" applyBorder="1" applyAlignment="1">
      <alignment horizontal="right" vertical="center"/>
    </xf>
    <xf numFmtId="9" fontId="33" fillId="0" borderId="8" xfId="0" applyNumberFormat="1" applyFont="1" applyFill="1" applyBorder="1" applyAlignment="1">
      <alignment horizontal="right" vertical="center"/>
    </xf>
    <xf numFmtId="4" fontId="35" fillId="0" borderId="1" xfId="0" applyNumberFormat="1" applyFont="1" applyFill="1" applyBorder="1" applyAlignment="1">
      <alignment horizontal="right" vertical="center"/>
    </xf>
    <xf numFmtId="4" fontId="35" fillId="0" borderId="28" xfId="0" applyNumberFormat="1" applyFont="1" applyFill="1" applyBorder="1" applyAlignment="1">
      <alignment horizontal="right" vertical="center"/>
    </xf>
    <xf numFmtId="4" fontId="36" fillId="0" borderId="31" xfId="0" applyNumberFormat="1" applyFont="1" applyFill="1" applyBorder="1" applyAlignment="1">
      <alignment horizontal="right" vertical="center"/>
    </xf>
    <xf numFmtId="1" fontId="28" fillId="0" borderId="0" xfId="0" applyNumberFormat="1" applyFont="1" applyFill="1" applyBorder="1" applyAlignment="1">
      <alignment horizontal="right" vertical="center"/>
    </xf>
    <xf numFmtId="0" fontId="32" fillId="0" borderId="7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right" vertical="center"/>
    </xf>
    <xf numFmtId="0" fontId="33" fillId="0" borderId="1" xfId="0" applyFont="1" applyFill="1" applyBorder="1" applyAlignment="1">
      <alignment horizontal="right" vertical="center"/>
    </xf>
    <xf numFmtId="9" fontId="33" fillId="0" borderId="1" xfId="0" applyNumberFormat="1" applyFont="1" applyFill="1" applyBorder="1" applyAlignment="1">
      <alignment horizontal="right" vertical="center"/>
    </xf>
    <xf numFmtId="2" fontId="33" fillId="0" borderId="1" xfId="0" applyNumberFormat="1" applyFont="1" applyFill="1" applyBorder="1" applyAlignment="1">
      <alignment horizontal="right" vertical="center"/>
    </xf>
    <xf numFmtId="4" fontId="36" fillId="0" borderId="32" xfId="0" applyNumberFormat="1" applyFont="1" applyFill="1" applyBorder="1" applyAlignment="1">
      <alignment horizontal="right" vertical="center"/>
    </xf>
    <xf numFmtId="4" fontId="33" fillId="0" borderId="8" xfId="0" applyNumberFormat="1" applyFont="1" applyFill="1" applyBorder="1" applyAlignment="1">
      <alignment horizontal="right"/>
    </xf>
    <xf numFmtId="0" fontId="33" fillId="0" borderId="1" xfId="0" applyFont="1" applyFill="1" applyBorder="1" applyAlignment="1">
      <alignment horizontal="right"/>
    </xf>
    <xf numFmtId="2" fontId="33" fillId="0" borderId="8" xfId="0" applyNumberFormat="1" applyFont="1" applyFill="1" applyBorder="1" applyAlignment="1">
      <alignment horizontal="right"/>
    </xf>
    <xf numFmtId="4" fontId="33" fillId="0" borderId="12" xfId="0" applyNumberFormat="1" applyFont="1" applyFill="1" applyBorder="1" applyAlignment="1">
      <alignment horizontal="right" vertical="center"/>
    </xf>
    <xf numFmtId="0" fontId="33" fillId="0" borderId="12" xfId="0" applyFont="1" applyFill="1" applyBorder="1" applyAlignment="1">
      <alignment horizontal="right" vertical="center"/>
    </xf>
    <xf numFmtId="2" fontId="33" fillId="0" borderId="12" xfId="0" applyNumberFormat="1" applyFont="1" applyFill="1" applyBorder="1" applyAlignment="1">
      <alignment horizontal="right" vertical="center"/>
    </xf>
    <xf numFmtId="9" fontId="33" fillId="0" borderId="12" xfId="0" applyNumberFormat="1" applyFont="1" applyFill="1" applyBorder="1" applyAlignment="1">
      <alignment horizontal="right" vertical="center"/>
    </xf>
    <xf numFmtId="4" fontId="35" fillId="0" borderId="12" xfId="0" applyNumberFormat="1" applyFont="1" applyFill="1" applyBorder="1" applyAlignment="1">
      <alignment horizontal="right" vertical="center"/>
    </xf>
    <xf numFmtId="4" fontId="36" fillId="0" borderId="40" xfId="0" applyNumberFormat="1" applyFont="1" applyFill="1" applyBorder="1" applyAlignment="1">
      <alignment horizontal="right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4" fontId="33" fillId="0" borderId="9" xfId="0" applyNumberFormat="1" applyFont="1" applyFill="1" applyBorder="1" applyAlignment="1">
      <alignment horizontal="center" vertical="center"/>
    </xf>
    <xf numFmtId="164" fontId="33" fillId="0" borderId="9" xfId="0" applyNumberFormat="1" applyFont="1" applyFill="1" applyBorder="1" applyAlignment="1">
      <alignment horizontal="center" vertical="center" textRotation="90"/>
    </xf>
    <xf numFmtId="4" fontId="33" fillId="0" borderId="10" xfId="0" applyNumberFormat="1" applyFont="1" applyFill="1" applyBorder="1" applyAlignment="1">
      <alignment horizontal="center" vertical="center"/>
    </xf>
    <xf numFmtId="4" fontId="33" fillId="0" borderId="3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4" fillId="0" borderId="34" xfId="0" applyFont="1" applyFill="1" applyBorder="1" applyAlignment="1">
      <alignment horizontal="left" vertical="center" wrapText="1"/>
    </xf>
    <xf numFmtId="0" fontId="32" fillId="0" borderId="34" xfId="0" applyFont="1" applyFill="1" applyBorder="1" applyAlignment="1">
      <alignment horizontal="left" vertical="center"/>
    </xf>
    <xf numFmtId="0" fontId="32" fillId="0" borderId="34" xfId="0" applyFont="1" applyFill="1" applyBorder="1" applyAlignment="1">
      <alignment horizontal="left" vertical="center" wrapText="1"/>
    </xf>
    <xf numFmtId="0" fontId="32" fillId="0" borderId="28" xfId="0" applyFont="1" applyFill="1" applyBorder="1" applyAlignment="1">
      <alignment horizontal="left" vertical="center"/>
    </xf>
    <xf numFmtId="0" fontId="32" fillId="0" borderId="35" xfId="0" applyFont="1" applyFill="1" applyBorder="1" applyAlignment="1">
      <alignment horizontal="left" vertical="center"/>
    </xf>
    <xf numFmtId="0" fontId="32" fillId="0" borderId="28" xfId="0" applyFont="1" applyFill="1" applyBorder="1"/>
    <xf numFmtId="0" fontId="32" fillId="0" borderId="52" xfId="0" applyFont="1" applyFill="1" applyBorder="1" applyAlignment="1">
      <alignment horizontal="left" vertical="center"/>
    </xf>
    <xf numFmtId="4" fontId="28" fillId="0" borderId="49" xfId="0" applyNumberFormat="1" applyFont="1" applyFill="1" applyBorder="1" applyAlignment="1">
      <alignment horizontal="right" vertical="center" wrapText="1"/>
    </xf>
    <xf numFmtId="4" fontId="33" fillId="0" borderId="49" xfId="0" applyNumberFormat="1" applyFont="1" applyFill="1" applyBorder="1" applyAlignment="1">
      <alignment horizontal="right" vertical="center"/>
    </xf>
    <xf numFmtId="4" fontId="33" fillId="0" borderId="51" xfId="0" applyNumberFormat="1" applyFont="1" applyFill="1" applyBorder="1" applyAlignment="1">
      <alignment horizontal="right" vertical="center"/>
    </xf>
    <xf numFmtId="4" fontId="33" fillId="0" borderId="51" xfId="0" applyNumberFormat="1" applyFont="1" applyFill="1" applyBorder="1" applyAlignment="1">
      <alignment horizontal="right"/>
    </xf>
    <xf numFmtId="4" fontId="33" fillId="0" borderId="55" xfId="0" applyNumberFormat="1" applyFont="1" applyFill="1" applyBorder="1" applyAlignment="1">
      <alignment horizontal="right" vertical="center"/>
    </xf>
    <xf numFmtId="4" fontId="33" fillId="0" borderId="56" xfId="0" applyNumberFormat="1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textRotation="90" wrapText="1"/>
    </xf>
    <xf numFmtId="0" fontId="32" fillId="0" borderId="31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9" fillId="0" borderId="28" xfId="1" applyFont="1" applyBorder="1" applyAlignment="1">
      <alignment horizontal="left"/>
    </xf>
    <xf numFmtId="0" fontId="9" fillId="0" borderId="50" xfId="1" applyFont="1" applyBorder="1" applyAlignment="1">
      <alignment horizontal="left"/>
    </xf>
    <xf numFmtId="0" fontId="9" fillId="0" borderId="51" xfId="1" applyFont="1" applyBorder="1" applyAlignment="1">
      <alignment horizontal="left"/>
    </xf>
    <xf numFmtId="0" fontId="22" fillId="0" borderId="28" xfId="2" applyFont="1" applyFill="1" applyBorder="1" applyAlignment="1">
      <alignment horizontal="left"/>
    </xf>
    <xf numFmtId="0" fontId="22" fillId="0" borderId="50" xfId="2" applyFont="1" applyFill="1" applyBorder="1" applyAlignment="1">
      <alignment horizontal="left"/>
    </xf>
    <xf numFmtId="0" fontId="22" fillId="0" borderId="51" xfId="2" applyFont="1" applyFill="1" applyBorder="1" applyAlignment="1">
      <alignment horizontal="left"/>
    </xf>
    <xf numFmtId="0" fontId="9" fillId="0" borderId="28" xfId="1" applyFont="1" applyBorder="1" applyAlignment="1">
      <alignment horizontal="center"/>
    </xf>
    <xf numFmtId="0" fontId="20" fillId="0" borderId="50" xfId="2" applyBorder="1" applyAlignment="1"/>
    <xf numFmtId="0" fontId="20" fillId="0" borderId="51" xfId="2" applyBorder="1" applyAlignment="1"/>
    <xf numFmtId="0" fontId="22" fillId="0" borderId="28" xfId="2" applyFont="1" applyFill="1" applyBorder="1" applyAlignment="1">
      <alignment horizontal="left" vertical="center"/>
    </xf>
    <xf numFmtId="0" fontId="20" fillId="0" borderId="50" xfId="2" applyFont="1" applyBorder="1" applyAlignment="1">
      <alignment horizontal="left"/>
    </xf>
    <xf numFmtId="0" fontId="20" fillId="0" borderId="51" xfId="2" applyFont="1" applyBorder="1" applyAlignment="1">
      <alignment horizontal="left"/>
    </xf>
    <xf numFmtId="0" fontId="22" fillId="0" borderId="28" xfId="2" applyFont="1" applyFill="1" applyBorder="1" applyAlignment="1"/>
    <xf numFmtId="0" fontId="9" fillId="0" borderId="34" xfId="1" applyFont="1" applyBorder="1" applyAlignment="1">
      <alignment horizontal="center"/>
    </xf>
    <xf numFmtId="0" fontId="20" fillId="0" borderId="48" xfId="2" applyBorder="1" applyAlignment="1">
      <alignment horizontal="center"/>
    </xf>
    <xf numFmtId="0" fontId="20" fillId="0" borderId="49" xfId="2" applyBorder="1" applyAlignment="1">
      <alignment horizontal="center"/>
    </xf>
    <xf numFmtId="0" fontId="22" fillId="0" borderId="28" xfId="1" applyFont="1" applyBorder="1" applyAlignment="1">
      <alignment horizontal="left"/>
    </xf>
    <xf numFmtId="0" fontId="22" fillId="0" borderId="50" xfId="1" applyFont="1" applyBorder="1" applyAlignment="1">
      <alignment horizontal="left"/>
    </xf>
    <xf numFmtId="0" fontId="22" fillId="0" borderId="51" xfId="1" applyFont="1" applyBorder="1" applyAlignment="1">
      <alignment horizontal="left"/>
    </xf>
    <xf numFmtId="0" fontId="20" fillId="0" borderId="50" xfId="2" applyFont="1" applyBorder="1" applyAlignment="1"/>
    <xf numFmtId="0" fontId="20" fillId="0" borderId="51" xfId="2" applyFont="1" applyBorder="1" applyAlignment="1"/>
    <xf numFmtId="0" fontId="23" fillId="0" borderId="50" xfId="2" applyFont="1" applyBorder="1" applyAlignment="1"/>
    <xf numFmtId="0" fontId="23" fillId="0" borderId="51" xfId="2" applyFont="1" applyBorder="1" applyAlignment="1"/>
    <xf numFmtId="0" fontId="21" fillId="0" borderId="28" xfId="1" applyFont="1" applyBorder="1" applyAlignment="1">
      <alignment horizontal="left"/>
    </xf>
    <xf numFmtId="0" fontId="21" fillId="0" borderId="50" xfId="1" applyFont="1" applyBorder="1" applyAlignment="1">
      <alignment horizontal="left"/>
    </xf>
    <xf numFmtId="0" fontId="21" fillId="0" borderId="51" xfId="1" applyFont="1" applyBorder="1" applyAlignment="1">
      <alignment horizontal="left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9" fillId="0" borderId="6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35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center"/>
    </xf>
    <xf numFmtId="0" fontId="9" fillId="0" borderId="49" xfId="1" applyFont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4" fontId="33" fillId="0" borderId="25" xfId="0" applyNumberFormat="1" applyFont="1" applyFill="1" applyBorder="1" applyAlignment="1">
      <alignment horizontal="center" vertical="center" textRotation="90" wrapText="1"/>
    </xf>
    <xf numFmtId="4" fontId="33" fillId="0" borderId="3" xfId="0" applyNumberFormat="1" applyFont="1" applyFill="1" applyBorder="1" applyAlignment="1">
      <alignment horizontal="center" vertical="center" textRotation="90" wrapText="1"/>
    </xf>
    <xf numFmtId="4" fontId="33" fillId="0" borderId="18" xfId="0" applyNumberFormat="1" applyFont="1" applyFill="1" applyBorder="1" applyAlignment="1">
      <alignment horizontal="center" vertical="center" textRotation="90" wrapText="1"/>
    </xf>
    <xf numFmtId="4" fontId="33" fillId="0" borderId="35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4" fontId="31" fillId="0" borderId="21" xfId="0" applyNumberFormat="1" applyFont="1" applyFill="1" applyBorder="1" applyAlignment="1">
      <alignment horizontal="center" vertical="center" wrapText="1"/>
    </xf>
    <xf numFmtId="4" fontId="31" fillId="0" borderId="22" xfId="0" applyNumberFormat="1" applyFont="1" applyFill="1" applyBorder="1" applyAlignment="1">
      <alignment horizontal="center" vertical="center" wrapText="1"/>
    </xf>
    <xf numFmtId="4" fontId="32" fillId="0" borderId="21" xfId="0" applyNumberFormat="1" applyFont="1" applyFill="1" applyBorder="1" applyAlignment="1">
      <alignment horizontal="center" vertical="center" wrapText="1"/>
    </xf>
    <xf numFmtId="4" fontId="32" fillId="0" borderId="22" xfId="0" applyNumberFormat="1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textRotation="90" wrapText="1"/>
    </xf>
    <xf numFmtId="0" fontId="27" fillId="0" borderId="37" xfId="0" applyFont="1" applyFill="1" applyBorder="1" applyAlignment="1">
      <alignment horizontal="center" vertical="center" textRotation="90" wrapText="1"/>
    </xf>
    <xf numFmtId="4" fontId="29" fillId="0" borderId="53" xfId="0" applyNumberFormat="1" applyFont="1" applyFill="1" applyBorder="1" applyAlignment="1">
      <alignment horizontal="center" vertical="center" wrapText="1"/>
    </xf>
    <xf numFmtId="4" fontId="29" fillId="0" borderId="54" xfId="0" applyNumberFormat="1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" fontId="33" fillId="0" borderId="4" xfId="0" applyNumberFormat="1" applyFont="1" applyFill="1" applyBorder="1" applyAlignment="1">
      <alignment horizontal="center" vertical="center" textRotation="90" wrapText="1"/>
    </xf>
    <xf numFmtId="4" fontId="25" fillId="0" borderId="36" xfId="0" applyNumberFormat="1" applyFont="1" applyFill="1" applyBorder="1" applyAlignment="1">
      <alignment horizontal="center" vertical="center" textRotation="90" wrapText="1"/>
    </xf>
    <xf numFmtId="4" fontId="25" fillId="0" borderId="37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/>
    </xf>
    <xf numFmtId="4" fontId="17" fillId="0" borderId="21" xfId="0" applyNumberFormat="1" applyFont="1" applyFill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textRotation="90" wrapText="1"/>
    </xf>
    <xf numFmtId="4" fontId="7" fillId="0" borderId="35" xfId="0" applyNumberFormat="1" applyFont="1" applyFill="1" applyBorder="1" applyAlignment="1">
      <alignment horizontal="center" vertical="center" textRotation="90" wrapText="1"/>
    </xf>
    <xf numFmtId="4" fontId="7" fillId="0" borderId="4" xfId="0" applyNumberFormat="1" applyFont="1" applyFill="1" applyBorder="1" applyAlignment="1">
      <alignment horizontal="center" vertical="center" textRotation="90" wrapText="1"/>
    </xf>
    <xf numFmtId="4" fontId="4" fillId="0" borderId="36" xfId="0" applyNumberFormat="1" applyFont="1" applyFill="1" applyBorder="1" applyAlignment="1">
      <alignment horizontal="center" vertical="center" textRotation="90" wrapText="1"/>
    </xf>
    <xf numFmtId="4" fontId="4" fillId="0" borderId="37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" fontId="15" fillId="0" borderId="29" xfId="0" applyNumberFormat="1" applyFont="1" applyFill="1" applyBorder="1" applyAlignment="1">
      <alignment horizontal="center" vertical="center" wrapText="1"/>
    </xf>
    <xf numFmtId="4" fontId="15" fillId="0" borderId="30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4" fontId="15" fillId="0" borderId="25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textRotation="90" wrapText="1"/>
    </xf>
    <xf numFmtId="0" fontId="14" fillId="0" borderId="3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G2" sqref="G2"/>
    </sheetView>
  </sheetViews>
  <sheetFormatPr defaultColWidth="8.85546875" defaultRowHeight="15" x14ac:dyDescent="0.25"/>
  <cols>
    <col min="1" max="1" width="4.28515625" style="133" customWidth="1"/>
    <col min="2" max="6" width="8.85546875" style="133"/>
    <col min="7" max="7" width="11.140625" style="133" customWidth="1"/>
    <col min="8" max="8" width="22.140625" style="133" customWidth="1"/>
    <col min="9" max="16384" width="8.85546875" style="133"/>
  </cols>
  <sheetData>
    <row r="1" spans="1:10" x14ac:dyDescent="0.25">
      <c r="A1" s="132"/>
      <c r="B1" s="132"/>
      <c r="C1" s="132"/>
      <c r="D1" s="132"/>
      <c r="E1" s="149"/>
      <c r="F1" s="150"/>
      <c r="G1" s="151" t="s">
        <v>85</v>
      </c>
      <c r="H1" s="150"/>
      <c r="I1" s="150"/>
      <c r="J1" s="150"/>
    </row>
    <row r="2" spans="1:10" x14ac:dyDescent="0.25">
      <c r="A2" s="132"/>
      <c r="B2" s="132"/>
      <c r="C2" s="132"/>
      <c r="D2" s="132"/>
      <c r="E2" s="150"/>
      <c r="F2" s="150"/>
      <c r="G2" s="152" t="s">
        <v>103</v>
      </c>
      <c r="H2" s="150"/>
      <c r="I2" s="150"/>
      <c r="J2" s="150"/>
    </row>
    <row r="8" spans="1:10" ht="15.75" x14ac:dyDescent="0.25">
      <c r="A8" s="251" t="s">
        <v>64</v>
      </c>
      <c r="B8" s="251"/>
      <c r="C8" s="251"/>
      <c r="D8" s="251"/>
      <c r="E8" s="251"/>
      <c r="F8" s="251"/>
      <c r="G8" s="251"/>
      <c r="H8" s="251"/>
      <c r="I8" s="134"/>
      <c r="J8" s="134"/>
    </row>
    <row r="9" spans="1:10" ht="7.5" customHeight="1" x14ac:dyDescent="0.25">
      <c r="A9" s="135"/>
      <c r="B9" s="136"/>
      <c r="C9" s="136"/>
      <c r="D9" s="136"/>
      <c r="E9" s="136"/>
      <c r="F9" s="136"/>
      <c r="G9" s="136"/>
      <c r="H9" s="137"/>
      <c r="I9" s="134"/>
      <c r="J9" s="134"/>
    </row>
    <row r="10" spans="1:10" ht="15.75" x14ac:dyDescent="0.25">
      <c r="A10" s="252" t="s">
        <v>65</v>
      </c>
      <c r="B10" s="252"/>
      <c r="C10" s="252"/>
      <c r="D10" s="252"/>
      <c r="E10" s="252"/>
      <c r="F10" s="252"/>
      <c r="G10" s="252"/>
      <c r="H10" s="252"/>
      <c r="I10" s="134"/>
      <c r="J10" s="134"/>
    </row>
    <row r="11" spans="1:10" ht="2.25" customHeight="1" x14ac:dyDescent="0.25">
      <c r="A11" s="252"/>
      <c r="B11" s="252"/>
      <c r="C11" s="252"/>
      <c r="D11" s="252"/>
      <c r="E11" s="252"/>
      <c r="F11" s="252"/>
      <c r="G11" s="252"/>
      <c r="H11" s="252"/>
      <c r="I11" s="134"/>
      <c r="J11" s="134"/>
    </row>
    <row r="12" spans="1:10" ht="9" customHeight="1" x14ac:dyDescent="0.25">
      <c r="A12" s="135"/>
      <c r="B12" s="136"/>
      <c r="C12" s="136"/>
      <c r="D12" s="136"/>
      <c r="E12" s="136"/>
      <c r="F12" s="136"/>
      <c r="G12" s="136"/>
      <c r="H12" s="137"/>
      <c r="I12" s="134"/>
      <c r="J12" s="134"/>
    </row>
    <row r="13" spans="1:10" ht="15.75" x14ac:dyDescent="0.25">
      <c r="A13" s="251" t="s">
        <v>99</v>
      </c>
      <c r="B13" s="251"/>
      <c r="C13" s="251"/>
      <c r="D13" s="251"/>
      <c r="E13" s="251"/>
      <c r="F13" s="251"/>
      <c r="G13" s="251"/>
      <c r="H13" s="251"/>
      <c r="I13" s="134"/>
      <c r="J13" s="134"/>
    </row>
    <row r="14" spans="1:10" ht="15.75" x14ac:dyDescent="0.25">
      <c r="A14" s="132"/>
      <c r="B14" s="134"/>
      <c r="C14" s="134"/>
      <c r="D14" s="134"/>
      <c r="E14" s="134"/>
      <c r="F14" s="134"/>
      <c r="G14" s="134"/>
      <c r="H14" s="134"/>
      <c r="I14" s="134"/>
      <c r="J14" s="134"/>
    </row>
    <row r="15" spans="1:10" ht="15.75" x14ac:dyDescent="0.25">
      <c r="A15" s="132"/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0" ht="15.75" x14ac:dyDescent="0.25">
      <c r="A16" s="132"/>
      <c r="B16" s="253" t="s">
        <v>66</v>
      </c>
      <c r="C16" s="255" t="s">
        <v>67</v>
      </c>
      <c r="D16" s="256"/>
      <c r="E16" s="256"/>
      <c r="F16" s="256"/>
      <c r="G16" s="257"/>
      <c r="H16" s="138" t="s">
        <v>68</v>
      </c>
      <c r="I16" s="139"/>
      <c r="J16" s="134"/>
    </row>
    <row r="17" spans="2:11" ht="15.75" x14ac:dyDescent="0.25">
      <c r="B17" s="254"/>
      <c r="C17" s="238" t="s">
        <v>69</v>
      </c>
      <c r="D17" s="258"/>
      <c r="E17" s="258"/>
      <c r="F17" s="258"/>
      <c r="G17" s="259"/>
      <c r="H17" s="140" t="s">
        <v>70</v>
      </c>
      <c r="I17" s="139"/>
      <c r="J17" s="134"/>
      <c r="K17" s="133" t="s">
        <v>41</v>
      </c>
    </row>
    <row r="18" spans="2:11" ht="15.75" x14ac:dyDescent="0.25">
      <c r="B18" s="238" t="s">
        <v>71</v>
      </c>
      <c r="C18" s="239"/>
      <c r="D18" s="239"/>
      <c r="E18" s="239"/>
      <c r="F18" s="239"/>
      <c r="G18" s="239"/>
      <c r="H18" s="240"/>
      <c r="I18" s="139"/>
      <c r="J18" s="134"/>
    </row>
    <row r="19" spans="2:11" ht="15.75" x14ac:dyDescent="0.25">
      <c r="B19" s="141">
        <v>1</v>
      </c>
      <c r="C19" s="241" t="s">
        <v>72</v>
      </c>
      <c r="D19" s="242"/>
      <c r="E19" s="242"/>
      <c r="F19" s="242"/>
      <c r="G19" s="243"/>
      <c r="H19" s="141">
        <v>1</v>
      </c>
      <c r="I19" s="142"/>
      <c r="J19" s="134"/>
    </row>
    <row r="20" spans="2:11" ht="15.75" x14ac:dyDescent="0.25">
      <c r="B20" s="141">
        <v>2</v>
      </c>
      <c r="C20" s="234" t="s">
        <v>73</v>
      </c>
      <c r="D20" s="235"/>
      <c r="E20" s="235"/>
      <c r="F20" s="235"/>
      <c r="G20" s="236"/>
      <c r="H20" s="141">
        <v>2</v>
      </c>
      <c r="I20" s="142"/>
      <c r="J20" s="134"/>
    </row>
    <row r="21" spans="2:11" ht="15.75" x14ac:dyDescent="0.25">
      <c r="B21" s="141">
        <v>3</v>
      </c>
      <c r="C21" s="237" t="s">
        <v>11</v>
      </c>
      <c r="D21" s="244"/>
      <c r="E21" s="244"/>
      <c r="F21" s="244"/>
      <c r="G21" s="245"/>
      <c r="H21" s="141">
        <v>1</v>
      </c>
      <c r="I21" s="142"/>
      <c r="J21" s="134"/>
    </row>
    <row r="22" spans="2:11" ht="15.75" x14ac:dyDescent="0.25">
      <c r="B22" s="141">
        <v>4</v>
      </c>
      <c r="C22" s="237" t="s">
        <v>12</v>
      </c>
      <c r="D22" s="244"/>
      <c r="E22" s="244"/>
      <c r="F22" s="244"/>
      <c r="G22" s="245"/>
      <c r="H22" s="141">
        <v>1</v>
      </c>
      <c r="I22" s="142"/>
      <c r="J22" s="134"/>
    </row>
    <row r="23" spans="2:11" ht="15.75" x14ac:dyDescent="0.25">
      <c r="B23" s="231" t="s">
        <v>74</v>
      </c>
      <c r="C23" s="246"/>
      <c r="D23" s="246"/>
      <c r="E23" s="246"/>
      <c r="F23" s="246"/>
      <c r="G23" s="246"/>
      <c r="H23" s="247"/>
      <c r="I23" s="142"/>
      <c r="J23" s="134"/>
    </row>
    <row r="24" spans="2:11" ht="15.75" x14ac:dyDescent="0.25">
      <c r="B24" s="141">
        <v>5</v>
      </c>
      <c r="C24" s="144" t="s">
        <v>75</v>
      </c>
      <c r="D24" s="145"/>
      <c r="E24" s="145"/>
      <c r="F24" s="145"/>
      <c r="G24" s="146"/>
      <c r="H24" s="141">
        <v>38</v>
      </c>
      <c r="I24" s="142"/>
      <c r="J24" s="134"/>
    </row>
    <row r="25" spans="2:11" ht="15.75" x14ac:dyDescent="0.25">
      <c r="B25" s="231" t="s">
        <v>76</v>
      </c>
      <c r="C25" s="246"/>
      <c r="D25" s="246"/>
      <c r="E25" s="246"/>
      <c r="F25" s="246"/>
      <c r="G25" s="246"/>
      <c r="H25" s="247"/>
      <c r="I25" s="142"/>
      <c r="J25" s="134"/>
    </row>
    <row r="26" spans="2:11" ht="15.75" x14ac:dyDescent="0.25">
      <c r="B26" s="143">
        <v>6</v>
      </c>
      <c r="C26" s="234" t="s">
        <v>77</v>
      </c>
      <c r="D26" s="235"/>
      <c r="E26" s="235"/>
      <c r="F26" s="235"/>
      <c r="G26" s="236"/>
      <c r="H26" s="147">
        <v>1</v>
      </c>
      <c r="I26" s="142"/>
      <c r="J26" s="134"/>
    </row>
    <row r="27" spans="2:11" ht="15.75" x14ac:dyDescent="0.25">
      <c r="B27" s="143">
        <f>B26+1</f>
        <v>7</v>
      </c>
      <c r="C27" s="248" t="s">
        <v>78</v>
      </c>
      <c r="D27" s="249"/>
      <c r="E27" s="249"/>
      <c r="F27" s="249"/>
      <c r="G27" s="250"/>
      <c r="H27" s="147">
        <v>1</v>
      </c>
      <c r="I27" s="142"/>
      <c r="J27" s="134"/>
    </row>
    <row r="28" spans="2:11" ht="15.75" x14ac:dyDescent="0.25">
      <c r="B28" s="143">
        <f t="shared" ref="B28:B33" si="0">B27+1</f>
        <v>8</v>
      </c>
      <c r="C28" s="144" t="s">
        <v>79</v>
      </c>
      <c r="D28" s="145"/>
      <c r="E28" s="145"/>
      <c r="F28" s="145"/>
      <c r="G28" s="146"/>
      <c r="H28" s="147">
        <v>1</v>
      </c>
      <c r="I28" s="142"/>
      <c r="J28" s="134"/>
    </row>
    <row r="29" spans="2:11" ht="15.75" x14ac:dyDescent="0.25">
      <c r="B29" s="143">
        <f t="shared" si="0"/>
        <v>9</v>
      </c>
      <c r="C29" s="248" t="s">
        <v>80</v>
      </c>
      <c r="D29" s="249"/>
      <c r="E29" s="249"/>
      <c r="F29" s="249"/>
      <c r="G29" s="250"/>
      <c r="H29" s="147">
        <v>1</v>
      </c>
      <c r="I29" s="142"/>
      <c r="J29" s="134"/>
    </row>
    <row r="30" spans="2:11" ht="15.75" x14ac:dyDescent="0.25">
      <c r="B30" s="143">
        <f t="shared" si="0"/>
        <v>10</v>
      </c>
      <c r="C30" s="237" t="s">
        <v>13</v>
      </c>
      <c r="D30" s="232"/>
      <c r="E30" s="232"/>
      <c r="F30" s="232"/>
      <c r="G30" s="232"/>
      <c r="H30" s="147">
        <v>1</v>
      </c>
      <c r="I30" s="142"/>
      <c r="J30" s="134"/>
    </row>
    <row r="31" spans="2:11" ht="15.75" x14ac:dyDescent="0.25">
      <c r="B31" s="143">
        <f t="shared" si="0"/>
        <v>11</v>
      </c>
      <c r="C31" s="228" t="s">
        <v>58</v>
      </c>
      <c r="D31" s="229"/>
      <c r="E31" s="229"/>
      <c r="F31" s="229"/>
      <c r="G31" s="230"/>
      <c r="H31" s="147">
        <v>1</v>
      </c>
      <c r="I31" s="142"/>
      <c r="J31" s="134"/>
    </row>
    <row r="32" spans="2:11" ht="15.75" x14ac:dyDescent="0.25">
      <c r="B32" s="143">
        <f t="shared" si="0"/>
        <v>12</v>
      </c>
      <c r="C32" s="234" t="s">
        <v>90</v>
      </c>
      <c r="D32" s="235"/>
      <c r="E32" s="235"/>
      <c r="F32" s="235"/>
      <c r="G32" s="236"/>
      <c r="H32" s="147">
        <v>0.5</v>
      </c>
      <c r="I32" s="142"/>
      <c r="J32" s="134"/>
    </row>
    <row r="33" spans="2:10" ht="15.75" x14ac:dyDescent="0.25">
      <c r="B33" s="143">
        <f t="shared" si="0"/>
        <v>13</v>
      </c>
      <c r="C33" s="148" t="s">
        <v>81</v>
      </c>
      <c r="D33" s="148"/>
      <c r="E33" s="148"/>
      <c r="F33" s="148"/>
      <c r="G33" s="148"/>
      <c r="H33" s="147">
        <v>1</v>
      </c>
      <c r="I33" s="142"/>
      <c r="J33" s="134"/>
    </row>
    <row r="34" spans="2:10" ht="15.75" x14ac:dyDescent="0.25">
      <c r="B34" s="231" t="s">
        <v>82</v>
      </c>
      <c r="C34" s="232"/>
      <c r="D34" s="232"/>
      <c r="E34" s="232"/>
      <c r="F34" s="232"/>
      <c r="G34" s="232"/>
      <c r="H34" s="233"/>
      <c r="I34" s="142"/>
      <c r="J34" s="134"/>
    </row>
    <row r="35" spans="2:10" ht="15.75" x14ac:dyDescent="0.25">
      <c r="B35" s="143">
        <v>14</v>
      </c>
      <c r="C35" s="234" t="s">
        <v>88</v>
      </c>
      <c r="D35" s="235"/>
      <c r="E35" s="235"/>
      <c r="F35" s="235"/>
      <c r="G35" s="236"/>
      <c r="H35" s="147">
        <v>12.5</v>
      </c>
      <c r="I35" s="142"/>
      <c r="J35" s="134"/>
    </row>
    <row r="36" spans="2:10" ht="15.75" x14ac:dyDescent="0.25">
      <c r="B36" s="225" t="s">
        <v>83</v>
      </c>
      <c r="C36" s="226"/>
      <c r="D36" s="226"/>
      <c r="E36" s="226"/>
      <c r="F36" s="226"/>
      <c r="G36" s="227"/>
      <c r="H36" s="153">
        <f>H19+H20+H21+H22+H24+H26+H27+H28+H29+H30+H31+H33+H35+H32</f>
        <v>63</v>
      </c>
      <c r="I36" s="139"/>
      <c r="J36" s="134"/>
    </row>
    <row r="37" spans="2:10" ht="15.75" x14ac:dyDescent="0.25">
      <c r="B37" s="134"/>
      <c r="C37" s="134"/>
      <c r="D37" s="134"/>
      <c r="E37" s="134"/>
      <c r="F37" s="134"/>
      <c r="G37" s="134"/>
      <c r="H37" s="134"/>
      <c r="I37" s="134"/>
      <c r="J37" s="134"/>
    </row>
    <row r="38" spans="2:10" ht="15.75" x14ac:dyDescent="0.25">
      <c r="B38" s="134"/>
      <c r="C38" s="134"/>
      <c r="D38" s="134"/>
      <c r="E38" s="134"/>
      <c r="F38" s="134"/>
      <c r="G38" s="134"/>
      <c r="H38" s="134"/>
      <c r="I38" s="134"/>
      <c r="J38" s="134"/>
    </row>
    <row r="39" spans="2:10" ht="15.75" x14ac:dyDescent="0.25">
      <c r="B39" s="134"/>
      <c r="C39" s="134"/>
      <c r="D39" s="134"/>
      <c r="E39" s="134"/>
      <c r="F39" s="134"/>
      <c r="G39" s="134"/>
      <c r="H39" s="134"/>
      <c r="I39" s="134"/>
      <c r="J39" s="134"/>
    </row>
    <row r="40" spans="2:10" ht="15.75" x14ac:dyDescent="0.25">
      <c r="B40" s="134" t="s">
        <v>84</v>
      </c>
      <c r="C40" s="134"/>
      <c r="D40" s="134"/>
      <c r="E40" s="134"/>
      <c r="F40" s="134"/>
      <c r="G40" s="134" t="s">
        <v>91</v>
      </c>
      <c r="H40" s="134"/>
      <c r="I40" s="134"/>
      <c r="J40" s="134"/>
    </row>
    <row r="41" spans="2:10" ht="15.75" x14ac:dyDescent="0.25">
      <c r="B41" s="134"/>
      <c r="C41" s="134"/>
      <c r="D41" s="134"/>
      <c r="E41" s="134"/>
      <c r="F41" s="134"/>
      <c r="G41" s="134"/>
      <c r="H41" s="134"/>
      <c r="I41" s="134"/>
      <c r="J41" s="134"/>
    </row>
    <row r="42" spans="2:10" ht="15.75" x14ac:dyDescent="0.25">
      <c r="B42" s="134"/>
      <c r="C42" s="134"/>
      <c r="D42" s="134"/>
      <c r="E42" s="134"/>
      <c r="F42" s="134"/>
      <c r="G42" s="134"/>
      <c r="H42" s="134"/>
      <c r="I42" s="134"/>
      <c r="J42" s="134"/>
    </row>
    <row r="43" spans="2:10" ht="15.75" x14ac:dyDescent="0.25">
      <c r="B43" s="134"/>
      <c r="C43" s="134"/>
      <c r="D43" s="134"/>
      <c r="E43" s="134"/>
      <c r="F43" s="134"/>
      <c r="G43" s="134"/>
      <c r="H43" s="134"/>
      <c r="I43" s="134"/>
      <c r="J43" s="134"/>
    </row>
    <row r="44" spans="2:10" ht="15.75" x14ac:dyDescent="0.25">
      <c r="B44" s="134"/>
      <c r="C44" s="134"/>
      <c r="D44" s="134"/>
      <c r="E44" s="134"/>
      <c r="F44" s="134"/>
      <c r="G44" s="134"/>
      <c r="H44" s="134"/>
      <c r="I44" s="134"/>
      <c r="J44" s="134"/>
    </row>
    <row r="45" spans="2:10" ht="15.75" x14ac:dyDescent="0.25">
      <c r="B45" s="134"/>
      <c r="C45" s="134"/>
      <c r="D45" s="134"/>
      <c r="E45" s="134"/>
      <c r="F45" s="134"/>
      <c r="G45" s="134"/>
      <c r="H45" s="134"/>
      <c r="I45" s="134"/>
      <c r="J45" s="134"/>
    </row>
    <row r="46" spans="2:10" ht="15.75" x14ac:dyDescent="0.25">
      <c r="B46" s="134"/>
      <c r="C46" s="134"/>
      <c r="D46" s="134"/>
      <c r="E46" s="134"/>
      <c r="F46" s="134"/>
      <c r="G46" s="134"/>
      <c r="H46" s="134"/>
      <c r="I46" s="134"/>
      <c r="J46" s="134"/>
    </row>
    <row r="47" spans="2:10" ht="15.75" x14ac:dyDescent="0.25">
      <c r="B47" s="134"/>
      <c r="C47" s="134"/>
      <c r="D47" s="134"/>
      <c r="E47" s="134"/>
      <c r="F47" s="134"/>
      <c r="G47" s="134"/>
      <c r="H47" s="134"/>
      <c r="I47" s="134"/>
      <c r="J47" s="134"/>
    </row>
    <row r="48" spans="2:10" ht="15.75" x14ac:dyDescent="0.25">
      <c r="B48" s="134"/>
      <c r="C48" s="134"/>
      <c r="D48" s="134"/>
      <c r="E48" s="134"/>
      <c r="F48" s="134"/>
      <c r="G48" s="134"/>
      <c r="H48" s="134"/>
      <c r="I48" s="134"/>
      <c r="J48" s="134"/>
    </row>
    <row r="49" spans="2:10" ht="15.75" x14ac:dyDescent="0.25">
      <c r="B49" s="134"/>
      <c r="C49" s="134"/>
      <c r="D49" s="134"/>
      <c r="E49" s="134"/>
      <c r="F49" s="134"/>
      <c r="G49" s="134"/>
      <c r="H49" s="134"/>
      <c r="I49" s="134"/>
      <c r="J49" s="134"/>
    </row>
  </sheetData>
  <mergeCells count="22">
    <mergeCell ref="A8:H8"/>
    <mergeCell ref="A10:H11"/>
    <mergeCell ref="A13:H13"/>
    <mergeCell ref="B16:B17"/>
    <mergeCell ref="C16:G16"/>
    <mergeCell ref="C17:G17"/>
    <mergeCell ref="C30:G30"/>
    <mergeCell ref="B18:H18"/>
    <mergeCell ref="C19:G19"/>
    <mergeCell ref="C20:G20"/>
    <mergeCell ref="C21:G21"/>
    <mergeCell ref="C22:G22"/>
    <mergeCell ref="B23:H23"/>
    <mergeCell ref="B25:H25"/>
    <mergeCell ref="C26:G26"/>
    <mergeCell ref="C27:G27"/>
    <mergeCell ref="C29:G29"/>
    <mergeCell ref="B36:G36"/>
    <mergeCell ref="C31:G31"/>
    <mergeCell ref="B34:H34"/>
    <mergeCell ref="C35:G35"/>
    <mergeCell ref="C32:G3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88"/>
  <sheetViews>
    <sheetView topLeftCell="F1" zoomScaleNormal="100" workbookViewId="0">
      <selection activeCell="Z2" sqref="Z2"/>
    </sheetView>
  </sheetViews>
  <sheetFormatPr defaultColWidth="9.140625" defaultRowHeight="12.75" x14ac:dyDescent="0.2"/>
  <cols>
    <col min="1" max="1" width="2.85546875" style="123" customWidth="1"/>
    <col min="2" max="2" width="27.28515625" style="123" customWidth="1"/>
    <col min="3" max="3" width="4.28515625" style="123" customWidth="1"/>
    <col min="4" max="4" width="9.7109375" style="41" customWidth="1"/>
    <col min="5" max="5" width="8.140625" style="41" customWidth="1"/>
    <col min="6" max="6" width="9.28515625" style="41" customWidth="1"/>
    <col min="7" max="7" width="4.140625" style="123" customWidth="1"/>
    <col min="8" max="8" width="10.42578125" style="123" customWidth="1"/>
    <col min="9" max="9" width="4.140625" style="123" customWidth="1"/>
    <col min="10" max="10" width="9.42578125" style="123" customWidth="1"/>
    <col min="11" max="11" width="4.42578125" style="123" customWidth="1"/>
    <col min="12" max="12" width="7.7109375" style="123" customWidth="1"/>
    <col min="13" max="13" width="4.85546875" style="123" customWidth="1"/>
    <col min="14" max="14" width="8.140625" style="123" customWidth="1"/>
    <col min="15" max="15" width="3.7109375" style="123" customWidth="1"/>
    <col min="16" max="16" width="9" style="123" customWidth="1"/>
    <col min="17" max="17" width="4.140625" style="123" customWidth="1"/>
    <col min="18" max="18" width="9.42578125" style="123" customWidth="1"/>
    <col min="19" max="19" width="5" style="123" customWidth="1"/>
    <col min="20" max="20" width="7.5703125" style="123" customWidth="1"/>
    <col min="21" max="21" width="3.7109375" style="123" customWidth="1"/>
    <col min="22" max="22" width="8.7109375" style="123" customWidth="1"/>
    <col min="23" max="23" width="0.28515625" style="123" hidden="1" customWidth="1"/>
    <col min="24" max="24" width="6.28515625" style="123" hidden="1" customWidth="1"/>
    <col min="25" max="25" width="10.5703125" style="44" customWidth="1"/>
    <col min="26" max="26" width="11.140625" style="39" customWidth="1"/>
    <col min="27" max="27" width="9.5703125" style="122" customWidth="1"/>
    <col min="28" max="28" width="9.28515625" style="122" customWidth="1"/>
    <col min="29" max="29" width="8.7109375" style="122" customWidth="1"/>
    <col min="30" max="30" width="10.140625" style="122" customWidth="1"/>
    <col min="31" max="31" width="8.85546875" style="122" customWidth="1"/>
    <col min="32" max="16384" width="9.140625" style="123"/>
  </cols>
  <sheetData>
    <row r="1" spans="1:33" x14ac:dyDescent="0.2">
      <c r="V1" s="122"/>
      <c r="W1" s="122"/>
      <c r="X1" s="122"/>
      <c r="Y1" s="122"/>
      <c r="Z1" s="126" t="s">
        <v>100</v>
      </c>
      <c r="AA1" s="37"/>
      <c r="AB1" s="37"/>
      <c r="AC1" s="37"/>
      <c r="AD1" s="37"/>
      <c r="AE1" s="37"/>
      <c r="AF1" s="37"/>
      <c r="AG1" s="37"/>
    </row>
    <row r="2" spans="1:33" x14ac:dyDescent="0.2">
      <c r="V2" s="278"/>
      <c r="W2" s="278"/>
      <c r="X2" s="278"/>
      <c r="Y2" s="279"/>
      <c r="Z2" s="152" t="s">
        <v>103</v>
      </c>
      <c r="AA2" s="126"/>
      <c r="AB2" s="126"/>
      <c r="AC2" s="127"/>
      <c r="AD2" s="127"/>
      <c r="AE2" s="127"/>
      <c r="AF2" s="127"/>
      <c r="AG2" s="127"/>
    </row>
    <row r="4" spans="1:33" ht="49.5" customHeight="1" thickBot="1" x14ac:dyDescent="0.25">
      <c r="A4" s="294" t="s">
        <v>93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</row>
    <row r="5" spans="1:33" ht="57" customHeight="1" x14ac:dyDescent="0.2">
      <c r="A5" s="280" t="s">
        <v>41</v>
      </c>
      <c r="B5" s="282" t="s">
        <v>8</v>
      </c>
      <c r="C5" s="284" t="s">
        <v>3</v>
      </c>
      <c r="D5" s="286" t="s">
        <v>7</v>
      </c>
      <c r="E5" s="288" t="s">
        <v>39</v>
      </c>
      <c r="F5" s="290" t="s">
        <v>40</v>
      </c>
      <c r="G5" s="292" t="s">
        <v>32</v>
      </c>
      <c r="H5" s="292" t="s">
        <v>6</v>
      </c>
      <c r="I5" s="270" t="s">
        <v>30</v>
      </c>
      <c r="J5" s="271"/>
      <c r="K5" s="268" t="s">
        <v>45</v>
      </c>
      <c r="L5" s="276"/>
      <c r="M5" s="268" t="s">
        <v>36</v>
      </c>
      <c r="N5" s="276"/>
      <c r="O5" s="268" t="s">
        <v>16</v>
      </c>
      <c r="P5" s="276"/>
      <c r="Q5" s="268" t="s">
        <v>15</v>
      </c>
      <c r="R5" s="276"/>
      <c r="S5" s="268" t="s">
        <v>29</v>
      </c>
      <c r="T5" s="269"/>
      <c r="U5" s="268" t="s">
        <v>48</v>
      </c>
      <c r="V5" s="269"/>
      <c r="W5" s="270" t="s">
        <v>37</v>
      </c>
      <c r="X5" s="271"/>
      <c r="Y5" s="272" t="s">
        <v>27</v>
      </c>
      <c r="Z5" s="274" t="s">
        <v>86</v>
      </c>
      <c r="AA5" s="262" t="s">
        <v>33</v>
      </c>
      <c r="AB5" s="264" t="s">
        <v>62</v>
      </c>
      <c r="AC5" s="264" t="s">
        <v>34</v>
      </c>
      <c r="AD5" s="297" t="s">
        <v>87</v>
      </c>
      <c r="AE5" s="162"/>
    </row>
    <row r="6" spans="1:33" ht="28.5" customHeight="1" thickBot="1" x14ac:dyDescent="0.25">
      <c r="A6" s="281"/>
      <c r="B6" s="283"/>
      <c r="C6" s="285"/>
      <c r="D6" s="287"/>
      <c r="E6" s="289"/>
      <c r="F6" s="291"/>
      <c r="G6" s="293"/>
      <c r="H6" s="293"/>
      <c r="I6" s="163" t="s">
        <v>0</v>
      </c>
      <c r="J6" s="163" t="s">
        <v>1</v>
      </c>
      <c r="K6" s="163" t="s">
        <v>0</v>
      </c>
      <c r="L6" s="163" t="s">
        <v>2</v>
      </c>
      <c r="M6" s="163" t="s">
        <v>0</v>
      </c>
      <c r="N6" s="163" t="s">
        <v>2</v>
      </c>
      <c r="O6" s="163" t="s">
        <v>0</v>
      </c>
      <c r="P6" s="163" t="s">
        <v>2</v>
      </c>
      <c r="Q6" s="163" t="s">
        <v>0</v>
      </c>
      <c r="R6" s="163" t="s">
        <v>2</v>
      </c>
      <c r="S6" s="163" t="s">
        <v>0</v>
      </c>
      <c r="T6" s="164" t="s">
        <v>2</v>
      </c>
      <c r="U6" s="163" t="s">
        <v>0</v>
      </c>
      <c r="V6" s="164" t="s">
        <v>2</v>
      </c>
      <c r="W6" s="163" t="s">
        <v>0</v>
      </c>
      <c r="X6" s="163" t="s">
        <v>1</v>
      </c>
      <c r="Y6" s="273"/>
      <c r="Z6" s="275"/>
      <c r="AA6" s="263"/>
      <c r="AB6" s="265"/>
      <c r="AC6" s="296"/>
      <c r="AD6" s="298"/>
      <c r="AE6" s="162"/>
    </row>
    <row r="7" spans="1:33" s="13" customFormat="1" ht="31.5" customHeight="1" x14ac:dyDescent="0.2">
      <c r="A7" s="165"/>
      <c r="B7" s="204" t="s">
        <v>10</v>
      </c>
      <c r="C7" s="217"/>
      <c r="D7" s="211"/>
      <c r="E7" s="166"/>
      <c r="F7" s="166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8"/>
      <c r="Z7" s="169"/>
      <c r="AA7" s="170"/>
      <c r="AB7" s="171"/>
      <c r="AC7" s="171"/>
      <c r="AD7" s="172"/>
      <c r="AE7" s="173"/>
    </row>
    <row r="8" spans="1:33" s="13" customFormat="1" ht="14.25" customHeight="1" x14ac:dyDescent="0.2">
      <c r="A8" s="174">
        <v>1</v>
      </c>
      <c r="B8" s="205" t="s">
        <v>49</v>
      </c>
      <c r="C8" s="218">
        <v>16</v>
      </c>
      <c r="D8" s="212">
        <v>8071</v>
      </c>
      <c r="E8" s="169">
        <f>D8*0.1</f>
        <v>807.1</v>
      </c>
      <c r="F8" s="169">
        <f>D8+E8</f>
        <v>8878.1</v>
      </c>
      <c r="G8" s="175">
        <v>1</v>
      </c>
      <c r="H8" s="176">
        <f>F8*G8</f>
        <v>8878.1</v>
      </c>
      <c r="I8" s="177">
        <v>0.1</v>
      </c>
      <c r="J8" s="176">
        <f>H8*I8</f>
        <v>887.81000000000006</v>
      </c>
      <c r="K8" s="177">
        <v>0.5</v>
      </c>
      <c r="L8" s="176">
        <f>H8*K8</f>
        <v>4439.05</v>
      </c>
      <c r="M8" s="177"/>
      <c r="N8" s="176"/>
      <c r="O8" s="176"/>
      <c r="P8" s="176"/>
      <c r="Q8" s="176"/>
      <c r="R8" s="176"/>
      <c r="S8" s="177"/>
      <c r="T8" s="176"/>
      <c r="U8" s="177">
        <v>0.1</v>
      </c>
      <c r="V8" s="176">
        <f>H8*U8</f>
        <v>887.81000000000006</v>
      </c>
      <c r="W8" s="176"/>
      <c r="X8" s="176"/>
      <c r="Y8" s="169">
        <f>H8+J8+L8+P8+R8+T8+V8+N8+X8</f>
        <v>15092.769999999999</v>
      </c>
      <c r="Z8" s="169">
        <f>Y8*12</f>
        <v>181113.24</v>
      </c>
      <c r="AA8" s="178">
        <f>H8</f>
        <v>8878.1</v>
      </c>
      <c r="AB8" s="178">
        <f>H8</f>
        <v>8878.1</v>
      </c>
      <c r="AC8" s="179">
        <f>H8*10-374.56</f>
        <v>88406.44</v>
      </c>
      <c r="AD8" s="180">
        <f>AA8+AB8+AC8+Z8</f>
        <v>287275.88</v>
      </c>
      <c r="AE8" s="181"/>
    </row>
    <row r="9" spans="1:33" s="13" customFormat="1" ht="12.75" customHeight="1" x14ac:dyDescent="0.2">
      <c r="A9" s="182">
        <v>2</v>
      </c>
      <c r="B9" s="206" t="s">
        <v>63</v>
      </c>
      <c r="C9" s="219">
        <v>16</v>
      </c>
      <c r="D9" s="213">
        <v>7667</v>
      </c>
      <c r="E9" s="169">
        <f t="shared" ref="E9:E18" si="0">D9*0.1</f>
        <v>766.7</v>
      </c>
      <c r="F9" s="169">
        <f t="shared" ref="F9:F18" si="1">D9+E9</f>
        <v>8433.7000000000007</v>
      </c>
      <c r="G9" s="184">
        <v>2</v>
      </c>
      <c r="H9" s="176">
        <f t="shared" ref="H9:H18" si="2">F9*G9</f>
        <v>16867.400000000001</v>
      </c>
      <c r="I9" s="185">
        <v>0.3</v>
      </c>
      <c r="J9" s="176">
        <f t="shared" ref="J9:J18" si="3">H9*I9</f>
        <v>5060.22</v>
      </c>
      <c r="K9" s="185"/>
      <c r="L9" s="176"/>
      <c r="M9" s="177"/>
      <c r="N9" s="176"/>
      <c r="O9" s="186"/>
      <c r="P9" s="186"/>
      <c r="Q9" s="186"/>
      <c r="R9" s="186"/>
      <c r="S9" s="185"/>
      <c r="T9" s="186"/>
      <c r="U9" s="177">
        <v>0.1</v>
      </c>
      <c r="V9" s="176">
        <f t="shared" ref="V9:V18" si="4">H9*U9</f>
        <v>1686.7400000000002</v>
      </c>
      <c r="W9" s="176"/>
      <c r="X9" s="176"/>
      <c r="Y9" s="169">
        <f t="shared" ref="Y9:Y18" si="5">H9+J9+L9+P9+R9+T9+V9+N9+X9</f>
        <v>23614.360000000004</v>
      </c>
      <c r="Z9" s="169">
        <f t="shared" ref="Z9:Z18" si="6">Y9*12</f>
        <v>283372.32000000007</v>
      </c>
      <c r="AA9" s="178">
        <f t="shared" ref="AA9:AA18" si="7">H9</f>
        <v>16867.400000000001</v>
      </c>
      <c r="AB9" s="178">
        <f t="shared" ref="AB9:AB18" si="8">H9</f>
        <v>16867.400000000001</v>
      </c>
      <c r="AC9" s="179">
        <f>H9*2</f>
        <v>33734.800000000003</v>
      </c>
      <c r="AD9" s="187">
        <f t="shared" ref="AD9:AD18" si="9">AA9+AB9+AC9+Z9</f>
        <v>350841.92000000004</v>
      </c>
      <c r="AE9" s="181"/>
    </row>
    <row r="10" spans="1:33" s="13" customFormat="1" ht="12" x14ac:dyDescent="0.2">
      <c r="A10" s="174">
        <v>3</v>
      </c>
      <c r="B10" s="207" t="s">
        <v>11</v>
      </c>
      <c r="C10" s="219">
        <v>10</v>
      </c>
      <c r="D10" s="213">
        <v>5265</v>
      </c>
      <c r="E10" s="169">
        <f t="shared" si="0"/>
        <v>526.5</v>
      </c>
      <c r="F10" s="169">
        <f t="shared" si="1"/>
        <v>5791.5</v>
      </c>
      <c r="G10" s="184">
        <v>1</v>
      </c>
      <c r="H10" s="176">
        <f t="shared" si="2"/>
        <v>5791.5</v>
      </c>
      <c r="I10" s="185">
        <v>0.3</v>
      </c>
      <c r="J10" s="176">
        <f t="shared" si="3"/>
        <v>1737.45</v>
      </c>
      <c r="K10" s="185"/>
      <c r="L10" s="176"/>
      <c r="M10" s="176"/>
      <c r="N10" s="176"/>
      <c r="O10" s="185"/>
      <c r="P10" s="186"/>
      <c r="Q10" s="185"/>
      <c r="R10" s="186"/>
      <c r="S10" s="185"/>
      <c r="T10" s="186"/>
      <c r="U10" s="177">
        <v>0.1</v>
      </c>
      <c r="V10" s="176">
        <f t="shared" si="4"/>
        <v>579.15</v>
      </c>
      <c r="W10" s="176"/>
      <c r="X10" s="176"/>
      <c r="Y10" s="169">
        <f t="shared" si="5"/>
        <v>8108.0999999999995</v>
      </c>
      <c r="Z10" s="169">
        <f t="shared" si="6"/>
        <v>97297.2</v>
      </c>
      <c r="AA10" s="178">
        <f t="shared" si="7"/>
        <v>5791.5</v>
      </c>
      <c r="AB10" s="178">
        <f t="shared" si="8"/>
        <v>5791.5</v>
      </c>
      <c r="AC10" s="179">
        <f>H10*0.5</f>
        <v>2895.75</v>
      </c>
      <c r="AD10" s="187">
        <f t="shared" si="9"/>
        <v>111775.95</v>
      </c>
      <c r="AE10" s="181"/>
    </row>
    <row r="11" spans="1:33" s="13" customFormat="1" ht="12" x14ac:dyDescent="0.2">
      <c r="A11" s="182">
        <v>4</v>
      </c>
      <c r="B11" s="207" t="s">
        <v>12</v>
      </c>
      <c r="C11" s="219">
        <v>11</v>
      </c>
      <c r="D11" s="213">
        <v>5699</v>
      </c>
      <c r="E11" s="169">
        <f t="shared" si="0"/>
        <v>569.9</v>
      </c>
      <c r="F11" s="169">
        <f t="shared" si="1"/>
        <v>6268.9</v>
      </c>
      <c r="G11" s="184">
        <v>1</v>
      </c>
      <c r="H11" s="176">
        <f t="shared" si="2"/>
        <v>6268.9</v>
      </c>
      <c r="I11" s="185">
        <v>0.3</v>
      </c>
      <c r="J11" s="176">
        <f t="shared" si="3"/>
        <v>1880.6699999999998</v>
      </c>
      <c r="K11" s="185"/>
      <c r="L11" s="176"/>
      <c r="M11" s="176"/>
      <c r="N11" s="176"/>
      <c r="O11" s="185">
        <v>0.25</v>
      </c>
      <c r="P11" s="186">
        <f>O11*F11*1</f>
        <v>1567.2249999999999</v>
      </c>
      <c r="Q11" s="185"/>
      <c r="R11" s="186"/>
      <c r="S11" s="185"/>
      <c r="T11" s="186"/>
      <c r="U11" s="177">
        <v>0.1</v>
      </c>
      <c r="V11" s="176">
        <f t="shared" si="4"/>
        <v>626.89</v>
      </c>
      <c r="W11" s="176"/>
      <c r="X11" s="176"/>
      <c r="Y11" s="169">
        <f t="shared" si="5"/>
        <v>10343.684999999999</v>
      </c>
      <c r="Z11" s="169">
        <f t="shared" si="6"/>
        <v>124124.22</v>
      </c>
      <c r="AA11" s="178">
        <f t="shared" si="7"/>
        <v>6268.9</v>
      </c>
      <c r="AB11" s="178">
        <f t="shared" si="8"/>
        <v>6268.9</v>
      </c>
      <c r="AC11" s="179">
        <f t="shared" ref="AC11:AC18" si="10">H11*0.5</f>
        <v>3134.45</v>
      </c>
      <c r="AD11" s="187">
        <f t="shared" si="9"/>
        <v>139796.47</v>
      </c>
      <c r="AE11" s="181"/>
    </row>
    <row r="12" spans="1:33" s="13" customFormat="1" ht="12" x14ac:dyDescent="0.2">
      <c r="A12" s="174">
        <f>A11+1</f>
        <v>5</v>
      </c>
      <c r="B12" s="208" t="s">
        <v>14</v>
      </c>
      <c r="C12" s="219">
        <v>11</v>
      </c>
      <c r="D12" s="213">
        <v>5699</v>
      </c>
      <c r="E12" s="169">
        <f t="shared" si="0"/>
        <v>569.9</v>
      </c>
      <c r="F12" s="169">
        <f t="shared" si="1"/>
        <v>6268.9</v>
      </c>
      <c r="G12" s="184">
        <v>15</v>
      </c>
      <c r="H12" s="176">
        <f t="shared" si="2"/>
        <v>94033.5</v>
      </c>
      <c r="I12" s="185">
        <v>0.2</v>
      </c>
      <c r="J12" s="176">
        <f t="shared" si="3"/>
        <v>18806.7</v>
      </c>
      <c r="K12" s="185"/>
      <c r="L12" s="176"/>
      <c r="M12" s="177">
        <v>0.1</v>
      </c>
      <c r="N12" s="176">
        <f>F12*1.2*10%</f>
        <v>752.26800000000003</v>
      </c>
      <c r="O12" s="185">
        <v>0.2</v>
      </c>
      <c r="P12" s="186">
        <f>O12*F12*5</f>
        <v>6268.9</v>
      </c>
      <c r="Q12" s="185">
        <v>0.15</v>
      </c>
      <c r="R12" s="186">
        <f>Q12*F12*9</f>
        <v>8463.0149999999994</v>
      </c>
      <c r="S12" s="185"/>
      <c r="T12" s="186"/>
      <c r="U12" s="177">
        <v>0.1</v>
      </c>
      <c r="V12" s="176">
        <f t="shared" si="4"/>
        <v>9403.35</v>
      </c>
      <c r="W12" s="176"/>
      <c r="X12" s="176"/>
      <c r="Y12" s="169">
        <f t="shared" si="5"/>
        <v>137727.73300000001</v>
      </c>
      <c r="Z12" s="169">
        <f t="shared" si="6"/>
        <v>1652732.7960000001</v>
      </c>
      <c r="AA12" s="178">
        <f t="shared" si="7"/>
        <v>94033.5</v>
      </c>
      <c r="AB12" s="178">
        <f t="shared" si="8"/>
        <v>94033.5</v>
      </c>
      <c r="AC12" s="179">
        <f t="shared" si="10"/>
        <v>47016.75</v>
      </c>
      <c r="AD12" s="187">
        <f t="shared" si="9"/>
        <v>1887816.5460000001</v>
      </c>
      <c r="AE12" s="181"/>
    </row>
    <row r="13" spans="1:33" s="13" customFormat="1" ht="12" x14ac:dyDescent="0.2">
      <c r="A13" s="174">
        <f t="shared" ref="A13:A18" si="11">A12+1</f>
        <v>6</v>
      </c>
      <c r="B13" s="208" t="s">
        <v>14</v>
      </c>
      <c r="C13" s="219">
        <v>12</v>
      </c>
      <c r="D13" s="213">
        <v>6133</v>
      </c>
      <c r="E13" s="169">
        <f t="shared" si="0"/>
        <v>613.30000000000007</v>
      </c>
      <c r="F13" s="169">
        <f t="shared" si="1"/>
        <v>6746.3</v>
      </c>
      <c r="G13" s="184">
        <v>7</v>
      </c>
      <c r="H13" s="176">
        <f t="shared" si="2"/>
        <v>47224.1</v>
      </c>
      <c r="I13" s="185">
        <v>0.2</v>
      </c>
      <c r="J13" s="176">
        <f t="shared" si="3"/>
        <v>9444.82</v>
      </c>
      <c r="K13" s="185"/>
      <c r="L13" s="176"/>
      <c r="M13" s="176"/>
      <c r="N13" s="176"/>
      <c r="O13" s="185">
        <v>0.25</v>
      </c>
      <c r="P13" s="186">
        <f>O13*F13*5</f>
        <v>8432.875</v>
      </c>
      <c r="Q13" s="185">
        <v>0.15</v>
      </c>
      <c r="R13" s="186">
        <f>Q13*F13*5</f>
        <v>5059.7249999999995</v>
      </c>
      <c r="S13" s="185"/>
      <c r="T13" s="186"/>
      <c r="U13" s="177">
        <v>0.1</v>
      </c>
      <c r="V13" s="176">
        <f t="shared" si="4"/>
        <v>4722.41</v>
      </c>
      <c r="W13" s="176"/>
      <c r="X13" s="176"/>
      <c r="Y13" s="169">
        <f t="shared" si="5"/>
        <v>74883.930000000008</v>
      </c>
      <c r="Z13" s="169">
        <f t="shared" si="6"/>
        <v>898607.16000000015</v>
      </c>
      <c r="AA13" s="178">
        <f t="shared" si="7"/>
        <v>47224.1</v>
      </c>
      <c r="AB13" s="178">
        <f t="shared" si="8"/>
        <v>47224.1</v>
      </c>
      <c r="AC13" s="179">
        <f t="shared" si="10"/>
        <v>23612.05</v>
      </c>
      <c r="AD13" s="187">
        <f t="shared" si="9"/>
        <v>1016667.4100000001</v>
      </c>
      <c r="AE13" s="181"/>
    </row>
    <row r="14" spans="1:33" s="13" customFormat="1" ht="12" x14ac:dyDescent="0.2">
      <c r="A14" s="174">
        <f t="shared" si="11"/>
        <v>7</v>
      </c>
      <c r="B14" s="208" t="s">
        <v>14</v>
      </c>
      <c r="C14" s="219">
        <v>13</v>
      </c>
      <c r="D14" s="213">
        <v>6567</v>
      </c>
      <c r="E14" s="169">
        <f t="shared" si="0"/>
        <v>656.7</v>
      </c>
      <c r="F14" s="169">
        <f t="shared" si="1"/>
        <v>7223.7</v>
      </c>
      <c r="G14" s="184">
        <v>5.5</v>
      </c>
      <c r="H14" s="176">
        <f t="shared" si="2"/>
        <v>39730.35</v>
      </c>
      <c r="I14" s="185">
        <v>0.3</v>
      </c>
      <c r="J14" s="176">
        <f t="shared" si="3"/>
        <v>11919.105</v>
      </c>
      <c r="K14" s="185"/>
      <c r="L14" s="176"/>
      <c r="M14" s="176"/>
      <c r="N14" s="176"/>
      <c r="O14" s="185">
        <v>0.25</v>
      </c>
      <c r="P14" s="186">
        <f>O14*F14*4</f>
        <v>7223.7</v>
      </c>
      <c r="Q14" s="185">
        <v>0.15</v>
      </c>
      <c r="R14" s="186">
        <f>Q14*F14*3</f>
        <v>3250.6649999999995</v>
      </c>
      <c r="S14" s="185"/>
      <c r="T14" s="186"/>
      <c r="U14" s="177">
        <v>0.1</v>
      </c>
      <c r="V14" s="176">
        <f t="shared" si="4"/>
        <v>3973.0349999999999</v>
      </c>
      <c r="W14" s="176"/>
      <c r="X14" s="176"/>
      <c r="Y14" s="169">
        <f t="shared" si="5"/>
        <v>66096.854999999996</v>
      </c>
      <c r="Z14" s="169">
        <f t="shared" si="6"/>
        <v>793162.26</v>
      </c>
      <c r="AA14" s="178">
        <f t="shared" si="7"/>
        <v>39730.35</v>
      </c>
      <c r="AB14" s="178">
        <f t="shared" si="8"/>
        <v>39730.35</v>
      </c>
      <c r="AC14" s="179">
        <f t="shared" si="10"/>
        <v>19865.174999999999</v>
      </c>
      <c r="AD14" s="187">
        <f t="shared" si="9"/>
        <v>892488.13500000001</v>
      </c>
      <c r="AE14" s="181"/>
    </row>
    <row r="15" spans="1:33" s="13" customFormat="1" ht="12" x14ac:dyDescent="0.2">
      <c r="A15" s="174">
        <f t="shared" si="11"/>
        <v>8</v>
      </c>
      <c r="B15" s="208" t="s">
        <v>14</v>
      </c>
      <c r="C15" s="219">
        <v>14</v>
      </c>
      <c r="D15" s="213">
        <v>7001</v>
      </c>
      <c r="E15" s="169">
        <f t="shared" si="0"/>
        <v>700.1</v>
      </c>
      <c r="F15" s="169">
        <f t="shared" si="1"/>
        <v>7701.1</v>
      </c>
      <c r="G15" s="184">
        <v>7.5</v>
      </c>
      <c r="H15" s="176">
        <f t="shared" si="2"/>
        <v>57758.25</v>
      </c>
      <c r="I15" s="185">
        <v>0.3</v>
      </c>
      <c r="J15" s="176">
        <f t="shared" si="3"/>
        <v>17327.474999999999</v>
      </c>
      <c r="K15" s="185"/>
      <c r="L15" s="176"/>
      <c r="M15" s="177">
        <v>0.1</v>
      </c>
      <c r="N15" s="176">
        <f>F15*5*10%</f>
        <v>3850.55</v>
      </c>
      <c r="O15" s="185">
        <v>0.25</v>
      </c>
      <c r="P15" s="186">
        <f>O15*F15*4</f>
        <v>7701.1</v>
      </c>
      <c r="Q15" s="185">
        <v>0.15</v>
      </c>
      <c r="R15" s="186">
        <f t="shared" ref="R15" si="12">Q15*F15*5</f>
        <v>5775.8249999999998</v>
      </c>
      <c r="S15" s="185">
        <v>0.15</v>
      </c>
      <c r="T15" s="186">
        <f>H15*S15</f>
        <v>8663.7374999999993</v>
      </c>
      <c r="U15" s="177">
        <v>0.1</v>
      </c>
      <c r="V15" s="176">
        <f t="shared" si="4"/>
        <v>5775.8250000000007</v>
      </c>
      <c r="W15" s="176"/>
      <c r="X15" s="176"/>
      <c r="Y15" s="169">
        <f t="shared" si="5"/>
        <v>106852.76250000001</v>
      </c>
      <c r="Z15" s="169">
        <f t="shared" si="6"/>
        <v>1282233.1500000001</v>
      </c>
      <c r="AA15" s="178">
        <f t="shared" si="7"/>
        <v>57758.25</v>
      </c>
      <c r="AB15" s="178">
        <f t="shared" si="8"/>
        <v>57758.25</v>
      </c>
      <c r="AC15" s="179">
        <f t="shared" si="10"/>
        <v>28879.125</v>
      </c>
      <c r="AD15" s="187">
        <f t="shared" si="9"/>
        <v>1426628.7750000001</v>
      </c>
      <c r="AE15" s="181"/>
    </row>
    <row r="16" spans="1:33" s="13" customFormat="1" ht="12" x14ac:dyDescent="0.2">
      <c r="A16" s="174">
        <f t="shared" si="11"/>
        <v>9</v>
      </c>
      <c r="B16" s="209" t="s">
        <v>89</v>
      </c>
      <c r="C16" s="220">
        <v>12</v>
      </c>
      <c r="D16" s="214">
        <v>6133</v>
      </c>
      <c r="E16" s="188">
        <f t="shared" si="0"/>
        <v>613.30000000000007</v>
      </c>
      <c r="F16" s="188">
        <f t="shared" si="1"/>
        <v>6746.3</v>
      </c>
      <c r="G16" s="189">
        <v>1</v>
      </c>
      <c r="H16" s="190">
        <f t="shared" si="2"/>
        <v>6746.3</v>
      </c>
      <c r="I16" s="185"/>
      <c r="J16" s="176"/>
      <c r="K16" s="185"/>
      <c r="L16" s="176"/>
      <c r="M16" s="177"/>
      <c r="N16" s="176"/>
      <c r="O16" s="185"/>
      <c r="P16" s="186"/>
      <c r="Q16" s="185"/>
      <c r="R16" s="186"/>
      <c r="S16" s="185"/>
      <c r="T16" s="186"/>
      <c r="U16" s="177">
        <v>0.1</v>
      </c>
      <c r="V16" s="176">
        <f t="shared" si="4"/>
        <v>674.63000000000011</v>
      </c>
      <c r="W16" s="176"/>
      <c r="X16" s="176"/>
      <c r="Y16" s="169">
        <f t="shared" si="5"/>
        <v>7420.93</v>
      </c>
      <c r="Z16" s="169">
        <f t="shared" si="6"/>
        <v>89051.16</v>
      </c>
      <c r="AA16" s="178">
        <f t="shared" si="7"/>
        <v>6746.3</v>
      </c>
      <c r="AB16" s="178">
        <f t="shared" si="8"/>
        <v>6746.3</v>
      </c>
      <c r="AC16" s="179">
        <f t="shared" si="10"/>
        <v>3373.15</v>
      </c>
      <c r="AD16" s="187">
        <f t="shared" si="9"/>
        <v>105916.91</v>
      </c>
      <c r="AE16" s="181"/>
    </row>
    <row r="17" spans="1:32" s="13" customFormat="1" ht="12" x14ac:dyDescent="0.2">
      <c r="A17" s="174">
        <f t="shared" si="11"/>
        <v>10</v>
      </c>
      <c r="B17" s="207" t="s">
        <v>44</v>
      </c>
      <c r="C17" s="219">
        <v>10</v>
      </c>
      <c r="D17" s="213">
        <v>5265</v>
      </c>
      <c r="E17" s="183">
        <f t="shared" si="0"/>
        <v>526.5</v>
      </c>
      <c r="F17" s="183">
        <f t="shared" si="1"/>
        <v>5791.5</v>
      </c>
      <c r="G17" s="184">
        <v>1.5</v>
      </c>
      <c r="H17" s="176">
        <f t="shared" si="2"/>
        <v>8687.25</v>
      </c>
      <c r="I17" s="185">
        <v>0.3</v>
      </c>
      <c r="J17" s="186">
        <f t="shared" si="3"/>
        <v>2606.1749999999997</v>
      </c>
      <c r="K17" s="185"/>
      <c r="L17" s="186"/>
      <c r="M17" s="185"/>
      <c r="N17" s="186"/>
      <c r="O17" s="185"/>
      <c r="P17" s="186"/>
      <c r="Q17" s="185"/>
      <c r="R17" s="186"/>
      <c r="S17" s="185"/>
      <c r="T17" s="186"/>
      <c r="U17" s="177">
        <v>0.1</v>
      </c>
      <c r="V17" s="186">
        <f t="shared" si="4"/>
        <v>868.72500000000002</v>
      </c>
      <c r="W17" s="185"/>
      <c r="X17" s="186"/>
      <c r="Y17" s="183">
        <f t="shared" si="5"/>
        <v>12162.15</v>
      </c>
      <c r="Z17" s="169">
        <f t="shared" si="6"/>
        <v>145945.79999999999</v>
      </c>
      <c r="AA17" s="178">
        <f t="shared" si="7"/>
        <v>8687.25</v>
      </c>
      <c r="AB17" s="178">
        <f t="shared" si="8"/>
        <v>8687.25</v>
      </c>
      <c r="AC17" s="179">
        <f t="shared" si="10"/>
        <v>4343.625</v>
      </c>
      <c r="AD17" s="187">
        <f t="shared" si="9"/>
        <v>167663.92499999999</v>
      </c>
      <c r="AE17" s="181"/>
    </row>
    <row r="18" spans="1:32" s="13" customFormat="1" thickBot="1" x14ac:dyDescent="0.25">
      <c r="A18" s="174">
        <f t="shared" si="11"/>
        <v>11</v>
      </c>
      <c r="B18" s="210" t="s">
        <v>50</v>
      </c>
      <c r="C18" s="221">
        <v>9</v>
      </c>
      <c r="D18" s="215">
        <v>5005</v>
      </c>
      <c r="E18" s="191">
        <f t="shared" si="0"/>
        <v>500.5</v>
      </c>
      <c r="F18" s="191">
        <f t="shared" si="1"/>
        <v>5505.5</v>
      </c>
      <c r="G18" s="192">
        <v>0.5</v>
      </c>
      <c r="H18" s="193">
        <f t="shared" si="2"/>
        <v>2752.75</v>
      </c>
      <c r="I18" s="194">
        <v>0.3</v>
      </c>
      <c r="J18" s="193">
        <f t="shared" si="3"/>
        <v>825.82499999999993</v>
      </c>
      <c r="K18" s="185"/>
      <c r="L18" s="176"/>
      <c r="M18" s="193"/>
      <c r="N18" s="193"/>
      <c r="O18" s="193"/>
      <c r="P18" s="193"/>
      <c r="Q18" s="193"/>
      <c r="R18" s="193"/>
      <c r="S18" s="194"/>
      <c r="T18" s="193"/>
      <c r="U18" s="177">
        <v>0.1</v>
      </c>
      <c r="V18" s="193">
        <f t="shared" si="4"/>
        <v>275.27500000000003</v>
      </c>
      <c r="W18" s="193"/>
      <c r="X18" s="193"/>
      <c r="Y18" s="191">
        <f t="shared" si="5"/>
        <v>3853.85</v>
      </c>
      <c r="Z18" s="169">
        <f t="shared" si="6"/>
        <v>46246.2</v>
      </c>
      <c r="AA18" s="195">
        <f t="shared" si="7"/>
        <v>2752.75</v>
      </c>
      <c r="AB18" s="178">
        <f t="shared" si="8"/>
        <v>2752.75</v>
      </c>
      <c r="AC18" s="179">
        <f t="shared" si="10"/>
        <v>1376.375</v>
      </c>
      <c r="AD18" s="196">
        <f t="shared" si="9"/>
        <v>53128.074999999997</v>
      </c>
      <c r="AE18" s="181"/>
    </row>
    <row r="19" spans="1:32" s="13" customFormat="1" ht="33" customHeight="1" thickBot="1" x14ac:dyDescent="0.25">
      <c r="A19" s="197"/>
      <c r="B19" s="198" t="s">
        <v>5</v>
      </c>
      <c r="C19" s="222"/>
      <c r="D19" s="216">
        <f>SUM(D8:D18)</f>
        <v>68505</v>
      </c>
      <c r="E19" s="199">
        <f>SUM(E8:E18)</f>
        <v>6850.5000000000009</v>
      </c>
      <c r="F19" s="199">
        <f>SUM(F8:F18)</f>
        <v>75355.5</v>
      </c>
      <c r="G19" s="200">
        <f>SUM(G8:G18)</f>
        <v>43</v>
      </c>
      <c r="H19" s="199">
        <f>SUM(H8:H18)</f>
        <v>294738.39999999997</v>
      </c>
      <c r="I19" s="199"/>
      <c r="J19" s="199">
        <f>SUM(J8:J18)</f>
        <v>70496.25</v>
      </c>
      <c r="K19" s="199"/>
      <c r="L19" s="199">
        <f>SUM(L8:L18)</f>
        <v>4439.05</v>
      </c>
      <c r="M19" s="199"/>
      <c r="N19" s="199">
        <f>SUM(N8:N18)</f>
        <v>4602.8180000000002</v>
      </c>
      <c r="O19" s="199"/>
      <c r="P19" s="199">
        <f>SUM(P8:P18)</f>
        <v>31193.800000000003</v>
      </c>
      <c r="Q19" s="199"/>
      <c r="R19" s="199">
        <f>SUM(R8:R18)</f>
        <v>22549.23</v>
      </c>
      <c r="S19" s="199"/>
      <c r="T19" s="199">
        <f>SUM(T8:T18)</f>
        <v>8663.7374999999993</v>
      </c>
      <c r="U19" s="199"/>
      <c r="V19" s="199">
        <f>SUM(V8:V18)</f>
        <v>29473.84</v>
      </c>
      <c r="W19" s="199"/>
      <c r="X19" s="199">
        <f t="shared" ref="X19:AD19" si="13">SUM(X8:X18)</f>
        <v>0</v>
      </c>
      <c r="Y19" s="199">
        <f>SUM(Y8:Y18)</f>
        <v>466157.12550000002</v>
      </c>
      <c r="Z19" s="199">
        <f t="shared" si="13"/>
        <v>5593885.506000001</v>
      </c>
      <c r="AA19" s="199">
        <f t="shared" si="13"/>
        <v>294738.39999999997</v>
      </c>
      <c r="AB19" s="199">
        <f t="shared" si="13"/>
        <v>294738.39999999997</v>
      </c>
      <c r="AC19" s="201">
        <f t="shared" si="13"/>
        <v>256637.68999999997</v>
      </c>
      <c r="AD19" s="202">
        <f t="shared" si="13"/>
        <v>6439999.9960000003</v>
      </c>
      <c r="AE19" s="203"/>
    </row>
    <row r="20" spans="1:32" ht="15.75" customHeight="1" x14ac:dyDescent="0.2">
      <c r="A20" s="71"/>
      <c r="B20" s="71"/>
      <c r="C20" s="71"/>
      <c r="D20" s="72"/>
      <c r="E20" s="72"/>
      <c r="F20" s="72"/>
      <c r="G20" s="73"/>
      <c r="H20" s="125"/>
      <c r="I20" s="8"/>
      <c r="J20" s="125"/>
      <c r="K20" s="8"/>
      <c r="L20" s="125"/>
      <c r="M20" s="125"/>
      <c r="N20" s="125"/>
      <c r="O20" s="125"/>
      <c r="P20" s="125"/>
      <c r="Q20" s="125"/>
      <c r="R20" s="125"/>
      <c r="S20" s="125"/>
      <c r="T20" s="125"/>
      <c r="U20" s="8"/>
      <c r="V20" s="125"/>
      <c r="W20" s="125"/>
      <c r="X20" s="125"/>
      <c r="Y20" s="22"/>
      <c r="AA20" s="74"/>
      <c r="AB20" s="39" t="s">
        <v>42</v>
      </c>
      <c r="AC20" s="75"/>
      <c r="AD20" s="39">
        <f>AD19*0.22</f>
        <v>1416799.9991200001</v>
      </c>
      <c r="AE20" s="75"/>
    </row>
    <row r="21" spans="1:32" ht="14.25" customHeight="1" x14ac:dyDescent="0.2">
      <c r="A21" s="71"/>
      <c r="B21" s="71"/>
      <c r="C21" s="71"/>
      <c r="D21" s="72"/>
      <c r="E21" s="72"/>
      <c r="F21" s="72"/>
      <c r="G21" s="73"/>
      <c r="H21" s="125"/>
      <c r="I21" s="8"/>
      <c r="J21" s="125"/>
      <c r="K21" s="8"/>
      <c r="L21" s="277"/>
      <c r="M21" s="277"/>
      <c r="N21" s="277"/>
      <c r="O21" s="277"/>
      <c r="P21" s="277"/>
      <c r="Q21" s="277"/>
      <c r="R21" s="277"/>
      <c r="S21" s="277"/>
      <c r="T21" s="125"/>
      <c r="U21" s="8"/>
      <c r="V21" s="125"/>
      <c r="W21" s="125"/>
      <c r="X21" s="125"/>
      <c r="Y21" s="22"/>
      <c r="AA21" s="74"/>
      <c r="AB21" s="39" t="s">
        <v>43</v>
      </c>
      <c r="AC21" s="75"/>
      <c r="AD21" s="39">
        <f>AD19+AD20</f>
        <v>7856799.9951200001</v>
      </c>
      <c r="AE21" s="74"/>
      <c r="AF21" s="48"/>
    </row>
    <row r="22" spans="1:32" ht="42.75" hidden="1" customHeight="1" x14ac:dyDescent="0.2">
      <c r="A22" s="260"/>
      <c r="B22" s="260"/>
      <c r="C22" s="260"/>
      <c r="D22" s="42"/>
      <c r="E22" s="42"/>
      <c r="F22" s="42"/>
      <c r="G22" s="43"/>
      <c r="H22" s="43"/>
      <c r="I22" s="43"/>
      <c r="L22" s="261"/>
      <c r="M22" s="261"/>
      <c r="N22" s="261"/>
      <c r="O22" s="261"/>
      <c r="P22" s="261"/>
      <c r="Q22" s="261"/>
      <c r="R22" s="261"/>
      <c r="S22" s="261"/>
    </row>
    <row r="23" spans="1:32" ht="20.25" customHeight="1" x14ac:dyDescent="0.2">
      <c r="D23" s="266" t="s">
        <v>4</v>
      </c>
      <c r="E23" s="266"/>
      <c r="F23" s="267"/>
      <c r="G23" s="267"/>
      <c r="H23" s="267"/>
      <c r="I23" s="267"/>
      <c r="J23" s="124"/>
      <c r="K23" s="124"/>
      <c r="L23" s="124"/>
      <c r="M23" s="124"/>
      <c r="N23" s="124"/>
      <c r="O23" s="124" t="s">
        <v>92</v>
      </c>
      <c r="P23" s="124"/>
      <c r="Q23" s="124"/>
      <c r="R23" s="124"/>
    </row>
    <row r="24" spans="1:32" x14ac:dyDescent="0.2">
      <c r="D24" s="123"/>
      <c r="E24" s="124"/>
      <c r="F24" s="124"/>
      <c r="G24" s="44"/>
      <c r="H24" s="44"/>
      <c r="I24" s="44"/>
      <c r="J24" s="124"/>
      <c r="K24" s="124"/>
      <c r="L24" s="124"/>
      <c r="M24" s="124"/>
      <c r="N24" s="124"/>
      <c r="O24" s="124"/>
      <c r="P24" s="124"/>
      <c r="Q24" s="124"/>
      <c r="R24" s="124"/>
    </row>
    <row r="25" spans="1:32" x14ac:dyDescent="0.2">
      <c r="D25" s="42"/>
      <c r="E25" s="42"/>
      <c r="F25" s="42"/>
      <c r="G25" s="43"/>
      <c r="H25" s="43"/>
      <c r="I25" s="43"/>
    </row>
    <row r="26" spans="1:32" x14ac:dyDescent="0.2">
      <c r="D26" s="42"/>
      <c r="E26" s="42"/>
      <c r="F26" s="42"/>
      <c r="G26" s="43"/>
      <c r="H26" s="43"/>
      <c r="I26" s="43"/>
    </row>
    <row r="27" spans="1:32" x14ac:dyDescent="0.2">
      <c r="D27" s="42"/>
      <c r="E27" s="42"/>
      <c r="F27" s="42"/>
      <c r="G27" s="43"/>
      <c r="H27" s="43"/>
      <c r="I27" s="43"/>
      <c r="AD27" s="49"/>
    </row>
    <row r="28" spans="1:32" x14ac:dyDescent="0.2">
      <c r="D28" s="42"/>
      <c r="E28" s="42"/>
      <c r="F28" s="42"/>
      <c r="G28" s="43"/>
      <c r="H28" s="43"/>
      <c r="I28" s="43"/>
    </row>
    <row r="29" spans="1:32" x14ac:dyDescent="0.2">
      <c r="D29" s="42"/>
      <c r="E29" s="42"/>
      <c r="F29" s="42"/>
      <c r="G29" s="43"/>
      <c r="H29" s="43"/>
      <c r="I29" s="43"/>
    </row>
    <row r="30" spans="1:32" x14ac:dyDescent="0.2">
      <c r="D30" s="42"/>
      <c r="E30" s="42"/>
      <c r="F30" s="42"/>
      <c r="G30" s="43"/>
      <c r="H30" s="43"/>
      <c r="I30" s="43"/>
    </row>
    <row r="31" spans="1:32" x14ac:dyDescent="0.2">
      <c r="D31" s="42"/>
      <c r="E31" s="42"/>
      <c r="F31" s="42"/>
      <c r="G31" s="43"/>
      <c r="H31" s="43"/>
      <c r="I31" s="43"/>
      <c r="AD31" s="49"/>
    </row>
    <row r="32" spans="1:32" x14ac:dyDescent="0.2">
      <c r="D32" s="42"/>
      <c r="E32" s="42"/>
      <c r="F32" s="42"/>
      <c r="G32" s="43"/>
      <c r="H32" s="43"/>
      <c r="I32" s="43"/>
      <c r="AD32" s="49"/>
    </row>
    <row r="33" spans="1:9" x14ac:dyDescent="0.2">
      <c r="D33" s="42"/>
      <c r="E33" s="42"/>
      <c r="F33" s="42"/>
      <c r="G33" s="43"/>
      <c r="H33" s="43"/>
      <c r="I33" s="43"/>
    </row>
    <row r="34" spans="1:9" x14ac:dyDescent="0.2">
      <c r="D34" s="42"/>
      <c r="E34" s="42"/>
      <c r="F34" s="42"/>
      <c r="G34" s="43"/>
      <c r="H34" s="43"/>
      <c r="I34" s="43"/>
    </row>
    <row r="35" spans="1:9" x14ac:dyDescent="0.2">
      <c r="D35" s="42"/>
      <c r="E35" s="42"/>
      <c r="F35" s="42"/>
      <c r="G35" s="43"/>
      <c r="H35" s="43"/>
      <c r="I35" s="43"/>
    </row>
    <row r="36" spans="1:9" x14ac:dyDescent="0.2">
      <c r="D36" s="42"/>
      <c r="E36" s="42"/>
      <c r="F36" s="42"/>
      <c r="G36" s="43"/>
      <c r="H36" s="43"/>
      <c r="I36" s="43"/>
    </row>
    <row r="37" spans="1:9" x14ac:dyDescent="0.2">
      <c r="D37" s="42"/>
      <c r="E37" s="42"/>
      <c r="F37" s="42"/>
      <c r="G37" s="43"/>
      <c r="H37" s="43"/>
      <c r="I37" s="43"/>
    </row>
    <row r="38" spans="1:9" x14ac:dyDescent="0.2">
      <c r="A38" s="12"/>
      <c r="B38" s="12"/>
      <c r="C38" s="12"/>
      <c r="D38" s="23"/>
      <c r="E38" s="23"/>
      <c r="F38" s="23"/>
      <c r="G38" s="43"/>
      <c r="H38" s="43"/>
      <c r="I38" s="43"/>
    </row>
    <row r="39" spans="1:9" x14ac:dyDescent="0.2">
      <c r="A39" s="12"/>
      <c r="B39" s="6"/>
      <c r="C39" s="12"/>
      <c r="D39" s="23"/>
      <c r="E39" s="23"/>
      <c r="F39" s="23"/>
      <c r="G39" s="43"/>
      <c r="H39" s="43"/>
      <c r="I39" s="43"/>
    </row>
    <row r="40" spans="1:9" x14ac:dyDescent="0.2">
      <c r="A40" s="12"/>
      <c r="B40" s="6"/>
      <c r="C40" s="12"/>
      <c r="D40" s="23"/>
      <c r="E40" s="23"/>
      <c r="F40" s="23"/>
      <c r="G40" s="43"/>
      <c r="H40" s="43"/>
      <c r="I40" s="43"/>
    </row>
    <row r="41" spans="1:9" x14ac:dyDescent="0.2">
      <c r="A41" s="12"/>
      <c r="B41" s="6"/>
      <c r="C41" s="12"/>
      <c r="D41" s="23"/>
      <c r="E41" s="23"/>
      <c r="F41" s="23"/>
      <c r="G41" s="43"/>
      <c r="H41" s="43"/>
      <c r="I41" s="43"/>
    </row>
    <row r="42" spans="1:9" x14ac:dyDescent="0.2">
      <c r="A42" s="12"/>
      <c r="B42" s="6"/>
      <c r="C42" s="12"/>
      <c r="D42" s="23"/>
      <c r="E42" s="23"/>
      <c r="F42" s="23"/>
      <c r="G42" s="43"/>
      <c r="H42" s="43"/>
      <c r="I42" s="43"/>
    </row>
    <row r="43" spans="1:9" x14ac:dyDescent="0.2">
      <c r="A43" s="12"/>
      <c r="B43" s="6"/>
      <c r="C43" s="12"/>
      <c r="D43" s="23"/>
      <c r="E43" s="23"/>
      <c r="F43" s="23"/>
      <c r="G43" s="43"/>
      <c r="H43" s="43"/>
      <c r="I43" s="43"/>
    </row>
    <row r="44" spans="1:9" x14ac:dyDescent="0.2">
      <c r="A44" s="12"/>
      <c r="B44" s="6"/>
      <c r="C44" s="12"/>
      <c r="D44" s="23"/>
      <c r="E44" s="23"/>
      <c r="F44" s="23"/>
      <c r="G44" s="43"/>
      <c r="H44" s="43"/>
      <c r="I44" s="43"/>
    </row>
    <row r="45" spans="1:9" x14ac:dyDescent="0.2">
      <c r="A45" s="12"/>
      <c r="B45" s="6"/>
      <c r="C45" s="12"/>
      <c r="D45" s="23"/>
      <c r="E45" s="23"/>
      <c r="F45" s="23"/>
      <c r="G45" s="43"/>
      <c r="H45" s="43"/>
      <c r="I45" s="43"/>
    </row>
    <row r="46" spans="1:9" x14ac:dyDescent="0.2">
      <c r="A46" s="12"/>
      <c r="B46" s="6"/>
      <c r="C46" s="12"/>
      <c r="D46" s="23"/>
      <c r="E46" s="23"/>
      <c r="F46" s="23"/>
      <c r="G46" s="43"/>
      <c r="H46" s="43"/>
      <c r="I46" s="43"/>
    </row>
    <row r="47" spans="1:9" x14ac:dyDescent="0.2">
      <c r="A47" s="12"/>
      <c r="B47" s="6"/>
      <c r="C47" s="12"/>
      <c r="D47" s="23"/>
      <c r="E47" s="23"/>
      <c r="F47" s="23"/>
      <c r="G47" s="43"/>
      <c r="H47" s="43"/>
      <c r="I47" s="43"/>
    </row>
    <row r="48" spans="1:9" x14ac:dyDescent="0.2">
      <c r="A48" s="12"/>
      <c r="B48" s="6"/>
      <c r="C48" s="12"/>
      <c r="D48" s="23"/>
      <c r="E48" s="23"/>
      <c r="F48" s="23"/>
      <c r="G48" s="43"/>
      <c r="H48" s="43"/>
      <c r="I48" s="43"/>
    </row>
    <row r="49" spans="1:9" x14ac:dyDescent="0.2">
      <c r="A49" s="12"/>
      <c r="B49" s="6"/>
      <c r="C49" s="12"/>
      <c r="D49" s="23"/>
      <c r="E49" s="23"/>
      <c r="F49" s="23"/>
      <c r="G49" s="43"/>
      <c r="H49" s="43"/>
      <c r="I49" s="43"/>
    </row>
    <row r="50" spans="1:9" x14ac:dyDescent="0.2">
      <c r="A50" s="12"/>
      <c r="B50" s="6"/>
      <c r="C50" s="12"/>
      <c r="D50" s="23"/>
      <c r="E50" s="23"/>
      <c r="F50" s="23"/>
      <c r="G50" s="43"/>
      <c r="H50" s="43"/>
      <c r="I50" s="43"/>
    </row>
    <row r="51" spans="1:9" x14ac:dyDescent="0.2">
      <c r="A51" s="12"/>
      <c r="B51" s="6"/>
      <c r="C51" s="12"/>
      <c r="D51" s="23"/>
      <c r="E51" s="23"/>
      <c r="F51" s="23"/>
      <c r="G51" s="43"/>
      <c r="H51" s="43"/>
      <c r="I51" s="43"/>
    </row>
    <row r="52" spans="1:9" x14ac:dyDescent="0.2">
      <c r="A52" s="12"/>
      <c r="B52" s="6"/>
      <c r="C52" s="12"/>
      <c r="D52" s="23"/>
      <c r="E52" s="23"/>
      <c r="F52" s="23"/>
      <c r="G52" s="43"/>
      <c r="H52" s="43"/>
      <c r="I52" s="43"/>
    </row>
    <row r="53" spans="1:9" x14ac:dyDescent="0.2">
      <c r="A53" s="12"/>
      <c r="B53" s="6"/>
      <c r="C53" s="12"/>
      <c r="D53" s="23"/>
      <c r="E53" s="23"/>
      <c r="F53" s="23"/>
      <c r="G53" s="43"/>
      <c r="H53" s="43"/>
      <c r="I53" s="43"/>
    </row>
    <row r="54" spans="1:9" x14ac:dyDescent="0.2">
      <c r="A54" s="12"/>
      <c r="B54" s="6"/>
      <c r="C54" s="12"/>
      <c r="D54" s="23"/>
      <c r="E54" s="23"/>
      <c r="F54" s="23"/>
      <c r="G54" s="43"/>
      <c r="H54" s="43"/>
      <c r="I54" s="43"/>
    </row>
    <row r="55" spans="1:9" x14ac:dyDescent="0.2">
      <c r="A55" s="12"/>
      <c r="B55" s="6"/>
      <c r="C55" s="12"/>
      <c r="D55" s="23"/>
      <c r="E55" s="23"/>
      <c r="F55" s="23"/>
      <c r="G55" s="43"/>
      <c r="H55" s="43"/>
      <c r="I55" s="43"/>
    </row>
    <row r="56" spans="1:9" x14ac:dyDescent="0.2">
      <c r="A56" s="12"/>
      <c r="B56" s="6"/>
      <c r="C56" s="12"/>
      <c r="D56" s="23"/>
      <c r="E56" s="23"/>
      <c r="F56" s="23"/>
      <c r="G56" s="43"/>
      <c r="H56" s="43"/>
      <c r="I56" s="43"/>
    </row>
    <row r="57" spans="1:9" x14ac:dyDescent="0.2">
      <c r="A57" s="12"/>
      <c r="B57" s="6"/>
      <c r="C57" s="12"/>
      <c r="D57" s="23"/>
      <c r="E57" s="23"/>
      <c r="F57" s="23"/>
      <c r="G57" s="43"/>
      <c r="H57" s="43"/>
      <c r="I57" s="43"/>
    </row>
    <row r="58" spans="1:9" x14ac:dyDescent="0.2">
      <c r="A58" s="12"/>
      <c r="B58" s="6"/>
      <c r="C58" s="12"/>
      <c r="D58" s="23"/>
      <c r="E58" s="23"/>
      <c r="F58" s="23"/>
      <c r="G58" s="43"/>
      <c r="H58" s="43"/>
      <c r="I58" s="43"/>
    </row>
    <row r="59" spans="1:9" x14ac:dyDescent="0.2">
      <c r="A59" s="12"/>
      <c r="B59" s="6"/>
      <c r="C59" s="12"/>
      <c r="D59" s="23"/>
      <c r="E59" s="23"/>
      <c r="F59" s="23"/>
      <c r="G59" s="43"/>
      <c r="H59" s="43"/>
      <c r="I59" s="43"/>
    </row>
    <row r="60" spans="1:9" x14ac:dyDescent="0.2">
      <c r="A60" s="12"/>
      <c r="B60" s="6"/>
      <c r="C60" s="12"/>
      <c r="D60" s="23"/>
      <c r="E60" s="23"/>
      <c r="F60" s="23"/>
      <c r="G60" s="43"/>
      <c r="H60" s="43"/>
      <c r="I60" s="43"/>
    </row>
    <row r="61" spans="1:9" x14ac:dyDescent="0.2">
      <c r="A61" s="12"/>
      <c r="B61" s="6"/>
      <c r="C61" s="12"/>
      <c r="D61" s="23"/>
      <c r="E61" s="23"/>
      <c r="F61" s="23"/>
      <c r="G61" s="43"/>
      <c r="H61" s="43"/>
      <c r="I61" s="43"/>
    </row>
    <row r="62" spans="1:9" x14ac:dyDescent="0.2">
      <c r="A62" s="12"/>
      <c r="B62" s="6"/>
      <c r="C62" s="12"/>
      <c r="D62" s="23"/>
      <c r="E62" s="23"/>
      <c r="F62" s="23"/>
      <c r="G62" s="43"/>
      <c r="H62" s="43"/>
      <c r="I62" s="43"/>
    </row>
    <row r="63" spans="1:9" x14ac:dyDescent="0.2">
      <c r="A63" s="12"/>
      <c r="B63" s="6"/>
      <c r="C63" s="12"/>
      <c r="D63" s="23"/>
      <c r="E63" s="23"/>
      <c r="F63" s="23"/>
      <c r="G63" s="43"/>
      <c r="H63" s="43"/>
      <c r="I63" s="43"/>
    </row>
    <row r="64" spans="1:9" x14ac:dyDescent="0.2">
      <c r="A64" s="12"/>
      <c r="B64" s="6"/>
      <c r="C64" s="12"/>
      <c r="D64" s="23"/>
      <c r="E64" s="23"/>
      <c r="F64" s="23"/>
      <c r="G64" s="43"/>
      <c r="H64" s="43"/>
      <c r="I64" s="43"/>
    </row>
    <row r="65" spans="1:9" x14ac:dyDescent="0.2">
      <c r="A65" s="12"/>
      <c r="B65" s="50"/>
      <c r="C65" s="12"/>
      <c r="D65" s="23"/>
      <c r="E65" s="23"/>
      <c r="F65" s="23"/>
      <c r="G65" s="43"/>
      <c r="H65" s="43"/>
      <c r="I65" s="43"/>
    </row>
    <row r="66" spans="1:9" x14ac:dyDescent="0.2">
      <c r="A66" s="12"/>
      <c r="B66" s="50"/>
      <c r="C66" s="12"/>
      <c r="D66" s="23"/>
      <c r="E66" s="23"/>
      <c r="F66" s="23"/>
      <c r="G66" s="43"/>
      <c r="H66" s="43"/>
      <c r="I66" s="43"/>
    </row>
    <row r="67" spans="1:9" x14ac:dyDescent="0.2">
      <c r="A67" s="12"/>
      <c r="B67" s="50"/>
      <c r="C67" s="12"/>
      <c r="D67" s="23"/>
      <c r="E67" s="23"/>
      <c r="F67" s="23"/>
      <c r="G67" s="43"/>
      <c r="H67" s="43"/>
      <c r="I67" s="43"/>
    </row>
    <row r="68" spans="1:9" x14ac:dyDescent="0.2">
      <c r="A68" s="12"/>
      <c r="B68" s="6"/>
      <c r="C68" s="12"/>
      <c r="D68" s="23"/>
      <c r="E68" s="23"/>
      <c r="F68" s="23"/>
      <c r="G68" s="43"/>
      <c r="H68" s="43"/>
      <c r="I68" s="43"/>
    </row>
    <row r="69" spans="1:9" x14ac:dyDescent="0.2">
      <c r="A69" s="12"/>
      <c r="B69" s="6"/>
      <c r="C69" s="12"/>
      <c r="D69" s="23"/>
      <c r="E69" s="23"/>
      <c r="F69" s="23"/>
      <c r="G69" s="43"/>
      <c r="H69" s="43"/>
      <c r="I69" s="43"/>
    </row>
    <row r="70" spans="1:9" x14ac:dyDescent="0.2">
      <c r="A70" s="12"/>
      <c r="B70" s="6"/>
      <c r="C70" s="12"/>
      <c r="D70" s="23"/>
      <c r="E70" s="23"/>
      <c r="F70" s="23"/>
      <c r="G70" s="43"/>
      <c r="H70" s="43"/>
      <c r="I70" s="43"/>
    </row>
    <row r="71" spans="1:9" x14ac:dyDescent="0.2">
      <c r="A71" s="12"/>
      <c r="B71" s="6"/>
      <c r="C71" s="12"/>
      <c r="D71" s="45"/>
      <c r="E71" s="45"/>
      <c r="F71" s="45"/>
    </row>
    <row r="72" spans="1:9" x14ac:dyDescent="0.2">
      <c r="A72" s="12"/>
      <c r="B72" s="6"/>
      <c r="C72" s="12"/>
      <c r="D72" s="45"/>
      <c r="E72" s="45"/>
      <c r="F72" s="45"/>
    </row>
    <row r="73" spans="1:9" x14ac:dyDescent="0.2">
      <c r="A73" s="12"/>
      <c r="B73" s="6"/>
      <c r="C73" s="12"/>
      <c r="D73" s="45"/>
      <c r="E73" s="45"/>
      <c r="F73" s="45"/>
    </row>
    <row r="74" spans="1:9" x14ac:dyDescent="0.2">
      <c r="A74" s="12"/>
      <c r="B74" s="6"/>
      <c r="C74" s="12"/>
      <c r="D74" s="45"/>
      <c r="E74" s="45"/>
      <c r="F74" s="45"/>
    </row>
    <row r="75" spans="1:9" x14ac:dyDescent="0.2">
      <c r="A75" s="12"/>
      <c r="B75" s="51"/>
      <c r="C75" s="12"/>
      <c r="D75" s="45"/>
      <c r="E75" s="45"/>
      <c r="F75" s="45"/>
    </row>
    <row r="76" spans="1:9" x14ac:dyDescent="0.2">
      <c r="A76" s="12"/>
      <c r="B76" s="6"/>
      <c r="C76" s="12"/>
      <c r="D76" s="45"/>
      <c r="E76" s="45"/>
      <c r="F76" s="45"/>
    </row>
    <row r="77" spans="1:9" x14ac:dyDescent="0.2">
      <c r="A77" s="12"/>
      <c r="B77" s="50"/>
      <c r="C77" s="12"/>
      <c r="D77" s="45"/>
      <c r="E77" s="45"/>
      <c r="F77" s="45"/>
    </row>
    <row r="78" spans="1:9" x14ac:dyDescent="0.2">
      <c r="A78" s="12"/>
      <c r="B78" s="51"/>
      <c r="C78" s="12"/>
      <c r="D78" s="45"/>
      <c r="E78" s="45"/>
      <c r="F78" s="45"/>
    </row>
    <row r="79" spans="1:9" x14ac:dyDescent="0.2">
      <c r="A79" s="12"/>
      <c r="B79" s="51"/>
      <c r="C79" s="12"/>
      <c r="D79" s="45"/>
      <c r="E79" s="45"/>
      <c r="F79" s="45"/>
    </row>
    <row r="80" spans="1:9" x14ac:dyDescent="0.2">
      <c r="A80" s="12"/>
      <c r="B80" s="50"/>
      <c r="C80" s="12"/>
      <c r="D80" s="45"/>
      <c r="E80" s="45"/>
      <c r="F80" s="45"/>
    </row>
    <row r="81" spans="1:6" x14ac:dyDescent="0.2">
      <c r="A81" s="12"/>
      <c r="B81" s="6"/>
      <c r="C81" s="12"/>
      <c r="D81" s="45"/>
      <c r="E81" s="45"/>
      <c r="F81" s="45"/>
    </row>
    <row r="82" spans="1:6" x14ac:dyDescent="0.2">
      <c r="A82" s="12"/>
      <c r="B82" s="6"/>
      <c r="C82" s="12"/>
      <c r="D82" s="45"/>
      <c r="E82" s="45"/>
      <c r="F82" s="45"/>
    </row>
    <row r="83" spans="1:6" x14ac:dyDescent="0.2">
      <c r="A83" s="12"/>
      <c r="B83" s="50"/>
      <c r="C83" s="12"/>
      <c r="D83" s="45"/>
      <c r="E83" s="45"/>
      <c r="F83" s="45"/>
    </row>
    <row r="84" spans="1:6" x14ac:dyDescent="0.2">
      <c r="A84" s="12"/>
      <c r="B84" s="12"/>
      <c r="C84" s="12"/>
      <c r="D84" s="45"/>
      <c r="E84" s="45"/>
      <c r="F84" s="45"/>
    </row>
    <row r="85" spans="1:6" x14ac:dyDescent="0.2">
      <c r="A85" s="12"/>
      <c r="B85" s="12"/>
      <c r="C85" s="12"/>
      <c r="D85" s="45"/>
      <c r="E85" s="45"/>
      <c r="F85" s="45"/>
    </row>
    <row r="86" spans="1:6" x14ac:dyDescent="0.2">
      <c r="A86" s="12"/>
      <c r="B86" s="12"/>
      <c r="C86" s="12"/>
      <c r="D86" s="45"/>
      <c r="E86" s="45"/>
      <c r="F86" s="45"/>
    </row>
    <row r="87" spans="1:6" x14ac:dyDescent="0.2">
      <c r="A87" s="12"/>
      <c r="B87" s="12"/>
      <c r="C87" s="12"/>
      <c r="D87" s="45"/>
      <c r="E87" s="45"/>
      <c r="F87" s="45"/>
    </row>
    <row r="88" spans="1:6" x14ac:dyDescent="0.2">
      <c r="A88" s="12"/>
      <c r="B88" s="12"/>
      <c r="C88" s="12"/>
      <c r="D88" s="45"/>
      <c r="E88" s="45"/>
      <c r="F88" s="45"/>
    </row>
  </sheetData>
  <mergeCells count="28">
    <mergeCell ref="V2:Y2"/>
    <mergeCell ref="A5:A6"/>
    <mergeCell ref="B5:B6"/>
    <mergeCell ref="C5:C6"/>
    <mergeCell ref="D5:D6"/>
    <mergeCell ref="E5:E6"/>
    <mergeCell ref="F5:F6"/>
    <mergeCell ref="G5:G6"/>
    <mergeCell ref="H5:H6"/>
    <mergeCell ref="A4:AE4"/>
    <mergeCell ref="AC5:AC6"/>
    <mergeCell ref="AD5:AD6"/>
    <mergeCell ref="A22:C22"/>
    <mergeCell ref="L22:S22"/>
    <mergeCell ref="AA5:AA6"/>
    <mergeCell ref="AB5:AB6"/>
    <mergeCell ref="D23:I23"/>
    <mergeCell ref="U5:V5"/>
    <mergeCell ref="W5:X5"/>
    <mergeCell ref="Y5:Y6"/>
    <mergeCell ref="Z5:Z6"/>
    <mergeCell ref="I5:J5"/>
    <mergeCell ref="K5:L5"/>
    <mergeCell ref="M5:N5"/>
    <mergeCell ref="O5:P5"/>
    <mergeCell ref="Q5:R5"/>
    <mergeCell ref="S5:T5"/>
    <mergeCell ref="L21:S21"/>
  </mergeCells>
  <printOptions horizontalCentered="1"/>
  <pageMargins left="3.937007874015748E-2" right="0.19685039370078741" top="0.74803149606299213" bottom="0.74803149606299213" header="0.31496062992125984" footer="0.31496062992125984"/>
  <pageSetup paperSize="9" scale="62" orientation="landscape" r:id="rId1"/>
  <headerFooter scaleWithDoc="0"/>
  <colBreaks count="1" manualBreakCount="1">
    <brk id="2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1"/>
  <sheetViews>
    <sheetView topLeftCell="D1" zoomScaleNormal="100" workbookViewId="0">
      <selection activeCell="W2" sqref="W2"/>
    </sheetView>
  </sheetViews>
  <sheetFormatPr defaultColWidth="9.140625" defaultRowHeight="12.75" x14ac:dyDescent="0.2"/>
  <cols>
    <col min="1" max="1" width="2.7109375" style="5" customWidth="1"/>
    <col min="2" max="2" width="28.42578125" style="4" customWidth="1"/>
    <col min="3" max="3" width="4" style="3" customWidth="1"/>
    <col min="4" max="4" width="4.7109375" style="3" customWidth="1"/>
    <col min="5" max="5" width="6.7109375" style="3" customWidth="1"/>
    <col min="6" max="6" width="9.42578125" style="3" customWidth="1"/>
    <col min="7" max="7" width="4" style="3" customWidth="1"/>
    <col min="8" max="8" width="7.42578125" style="17" customWidth="1"/>
    <col min="9" max="9" width="4.28515625" style="19" customWidth="1"/>
    <col min="10" max="10" width="7.7109375" style="3" customWidth="1"/>
    <col min="11" max="11" width="4" style="19" customWidth="1"/>
    <col min="12" max="12" width="8.7109375" style="3" customWidth="1"/>
    <col min="13" max="13" width="4.28515625" style="3" customWidth="1"/>
    <col min="14" max="14" width="7.5703125" style="3" customWidth="1"/>
    <col min="15" max="15" width="5" style="3" customWidth="1"/>
    <col min="16" max="16" width="6.5703125" style="3" customWidth="1"/>
    <col min="17" max="17" width="5.7109375" style="3" customWidth="1"/>
    <col min="18" max="20" width="6.5703125" style="3" customWidth="1"/>
    <col min="21" max="21" width="4.85546875" style="3" customWidth="1"/>
    <col min="22" max="22" width="7.5703125" style="3" customWidth="1"/>
    <col min="23" max="23" width="9.5703125" style="3" customWidth="1"/>
    <col min="24" max="24" width="9.7109375" style="24" customWidth="1"/>
    <col min="25" max="25" width="9.7109375" style="17" customWidth="1"/>
    <col min="26" max="26" width="9.140625" style="3" customWidth="1"/>
    <col min="27" max="27" width="8.85546875" style="3" customWidth="1"/>
    <col min="28" max="28" width="10.85546875" style="3" customWidth="1"/>
    <col min="29" max="29" width="11.42578125" style="4" customWidth="1"/>
    <col min="30" max="16384" width="9.140625" style="4"/>
  </cols>
  <sheetData>
    <row r="1" spans="1:34" x14ac:dyDescent="0.2">
      <c r="U1" s="121"/>
      <c r="V1" s="36"/>
      <c r="W1" s="126" t="s">
        <v>101</v>
      </c>
      <c r="X1" s="36"/>
      <c r="Y1" s="36"/>
      <c r="Z1" s="36"/>
      <c r="AA1" s="36"/>
      <c r="AB1" s="36"/>
    </row>
    <row r="2" spans="1:34" x14ac:dyDescent="0.2">
      <c r="U2" s="126"/>
      <c r="V2" s="126"/>
      <c r="W2" s="152" t="s">
        <v>103</v>
      </c>
      <c r="X2" s="127"/>
      <c r="Y2" s="127"/>
      <c r="Z2" s="127"/>
      <c r="AA2" s="127"/>
      <c r="AB2" s="127"/>
    </row>
    <row r="4" spans="1:34" ht="50.25" customHeight="1" thickBot="1" x14ac:dyDescent="0.25">
      <c r="A4" s="322" t="s">
        <v>94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</row>
    <row r="5" spans="1:34" ht="18" customHeight="1" thickBot="1" x14ac:dyDescent="0.25">
      <c r="A5" s="14"/>
      <c r="B5" s="14"/>
      <c r="C5" s="14"/>
      <c r="D5" s="14"/>
      <c r="E5" s="14"/>
      <c r="F5" s="14"/>
      <c r="G5" s="14"/>
      <c r="H5" s="16"/>
      <c r="I5" s="18"/>
      <c r="J5" s="15"/>
      <c r="K5" s="20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38"/>
    </row>
    <row r="6" spans="1:34" ht="81.75" customHeight="1" x14ac:dyDescent="0.2">
      <c r="A6" s="323" t="s">
        <v>9</v>
      </c>
      <c r="B6" s="325" t="s">
        <v>8</v>
      </c>
      <c r="C6" s="327" t="s">
        <v>3</v>
      </c>
      <c r="D6" s="327" t="s">
        <v>20</v>
      </c>
      <c r="E6" s="309" t="s">
        <v>18</v>
      </c>
      <c r="F6" s="309" t="s">
        <v>22</v>
      </c>
      <c r="G6" s="319" t="s">
        <v>24</v>
      </c>
      <c r="H6" s="319"/>
      <c r="I6" s="320" t="s">
        <v>46</v>
      </c>
      <c r="J6" s="321"/>
      <c r="K6" s="309" t="s">
        <v>25</v>
      </c>
      <c r="L6" s="309"/>
      <c r="M6" s="310" t="s">
        <v>35</v>
      </c>
      <c r="N6" s="311"/>
      <c r="O6" s="312" t="s">
        <v>31</v>
      </c>
      <c r="P6" s="312"/>
      <c r="Q6" s="310" t="s">
        <v>60</v>
      </c>
      <c r="R6" s="311"/>
      <c r="S6" s="310" t="s">
        <v>61</v>
      </c>
      <c r="T6" s="311"/>
      <c r="U6" s="313" t="s">
        <v>28</v>
      </c>
      <c r="V6" s="313"/>
      <c r="W6" s="314" t="s">
        <v>47</v>
      </c>
      <c r="X6" s="316" t="s">
        <v>26</v>
      </c>
      <c r="Y6" s="300" t="s">
        <v>95</v>
      </c>
      <c r="Z6" s="302" t="s">
        <v>62</v>
      </c>
      <c r="AA6" s="302" t="s">
        <v>34</v>
      </c>
      <c r="AB6" s="305" t="s">
        <v>96</v>
      </c>
    </row>
    <row r="7" spans="1:34" ht="37.5" customHeight="1" thickBot="1" x14ac:dyDescent="0.25">
      <c r="A7" s="324"/>
      <c r="B7" s="326"/>
      <c r="C7" s="328"/>
      <c r="D7" s="328"/>
      <c r="E7" s="318"/>
      <c r="F7" s="318"/>
      <c r="G7" s="34" t="s">
        <v>0</v>
      </c>
      <c r="H7" s="35" t="s">
        <v>2</v>
      </c>
      <c r="I7" s="34" t="s">
        <v>0</v>
      </c>
      <c r="J7" s="35" t="s">
        <v>2</v>
      </c>
      <c r="K7" s="34" t="s">
        <v>0</v>
      </c>
      <c r="L7" s="35" t="s">
        <v>2</v>
      </c>
      <c r="M7" s="25" t="s">
        <v>0</v>
      </c>
      <c r="N7" s="25" t="s">
        <v>1</v>
      </c>
      <c r="O7" s="25" t="s">
        <v>0</v>
      </c>
      <c r="P7" s="25" t="s">
        <v>2</v>
      </c>
      <c r="Q7" s="25" t="s">
        <v>0</v>
      </c>
      <c r="R7" s="25" t="s">
        <v>2</v>
      </c>
      <c r="S7" s="25" t="s">
        <v>0</v>
      </c>
      <c r="T7" s="25" t="s">
        <v>2</v>
      </c>
      <c r="U7" s="34" t="s">
        <v>0</v>
      </c>
      <c r="V7" s="35" t="s">
        <v>2</v>
      </c>
      <c r="W7" s="315"/>
      <c r="X7" s="317"/>
      <c r="Y7" s="301"/>
      <c r="Z7" s="303"/>
      <c r="AA7" s="304"/>
      <c r="AB7" s="306"/>
    </row>
    <row r="8" spans="1:34" s="1" customFormat="1" ht="12" customHeight="1" x14ac:dyDescent="0.2">
      <c r="A8" s="9"/>
      <c r="B8" s="30" t="s">
        <v>17</v>
      </c>
      <c r="C8" s="40"/>
      <c r="D8" s="52"/>
      <c r="E8" s="53"/>
      <c r="F8" s="54"/>
      <c r="G8" s="55"/>
      <c r="H8" s="54"/>
      <c r="I8" s="55"/>
      <c r="J8" s="46"/>
      <c r="K8" s="46"/>
      <c r="L8" s="46"/>
      <c r="M8" s="55"/>
      <c r="N8" s="46"/>
      <c r="O8" s="55"/>
      <c r="P8" s="46"/>
      <c r="Q8" s="46"/>
      <c r="R8" s="46"/>
      <c r="S8" s="46"/>
      <c r="T8" s="46"/>
      <c r="U8" s="55"/>
      <c r="V8" s="46"/>
      <c r="W8" s="56"/>
      <c r="X8" s="57"/>
      <c r="Y8" s="58"/>
      <c r="Z8" s="59"/>
      <c r="AA8" s="60"/>
      <c r="AB8" s="61"/>
      <c r="AC8" s="62"/>
      <c r="AD8" s="62"/>
      <c r="AE8" s="47"/>
      <c r="AF8" s="47"/>
      <c r="AG8" s="63"/>
      <c r="AH8" s="64"/>
    </row>
    <row r="9" spans="1:34" s="70" customFormat="1" ht="22.15" customHeight="1" x14ac:dyDescent="0.2">
      <c r="A9" s="10">
        <v>1</v>
      </c>
      <c r="B9" s="112" t="s">
        <v>59</v>
      </c>
      <c r="C9" s="76">
        <v>16</v>
      </c>
      <c r="D9" s="158">
        <v>1</v>
      </c>
      <c r="E9" s="113">
        <v>7667</v>
      </c>
      <c r="F9" s="80">
        <f t="shared" ref="F9:F11" si="0">D9*E9</f>
        <v>7667</v>
      </c>
      <c r="G9" s="82"/>
      <c r="H9" s="82"/>
      <c r="I9" s="83"/>
      <c r="J9" s="82"/>
      <c r="K9" s="83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90"/>
      <c r="X9" s="91">
        <f t="shared" ref="X9:X11" si="1">W9+V9+P9+N9+L9+J9+H9+F9</f>
        <v>7667</v>
      </c>
      <c r="Y9" s="92">
        <f>X9*8</f>
        <v>61336</v>
      </c>
      <c r="Z9" s="128"/>
      <c r="AA9" s="129"/>
      <c r="AB9" s="130">
        <f t="shared" ref="AB9:AB11" si="2">Y9+Z9+AA9</f>
        <v>61336</v>
      </c>
      <c r="AC9" s="47"/>
      <c r="AD9" s="67"/>
      <c r="AE9" s="69"/>
      <c r="AF9" s="69"/>
      <c r="AG9" s="69"/>
      <c r="AH9" s="69"/>
    </row>
    <row r="10" spans="1:34" s="13" customFormat="1" ht="12" x14ac:dyDescent="0.2">
      <c r="A10" s="10">
        <f t="shared" ref="A10:A23" si="3">A9+1</f>
        <v>2</v>
      </c>
      <c r="B10" s="78" t="s">
        <v>56</v>
      </c>
      <c r="C10" s="76">
        <v>9</v>
      </c>
      <c r="D10" s="158">
        <v>1</v>
      </c>
      <c r="E10" s="113">
        <v>5005</v>
      </c>
      <c r="F10" s="80">
        <f t="shared" si="0"/>
        <v>5005</v>
      </c>
      <c r="G10" s="82"/>
      <c r="H10" s="82"/>
      <c r="I10" s="83">
        <v>0.5</v>
      </c>
      <c r="J10" s="82">
        <f t="shared" ref="J10" si="4">F10*I10</f>
        <v>2502.5</v>
      </c>
      <c r="K10" s="83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90">
        <f>F10*0.5</f>
        <v>2502.5</v>
      </c>
      <c r="X10" s="91">
        <f t="shared" si="1"/>
        <v>10010</v>
      </c>
      <c r="Y10" s="92">
        <f t="shared" ref="Y10:Y23" si="5">X10*8</f>
        <v>80080</v>
      </c>
      <c r="Z10" s="128">
        <f t="shared" ref="Z10:Z23" si="6">F10</f>
        <v>5005</v>
      </c>
      <c r="AA10" s="129">
        <v>1500</v>
      </c>
      <c r="AB10" s="130">
        <f t="shared" si="2"/>
        <v>86585</v>
      </c>
      <c r="AC10" s="47"/>
      <c r="AD10" s="67"/>
    </row>
    <row r="11" spans="1:34" s="13" customFormat="1" ht="12" x14ac:dyDescent="0.2">
      <c r="A11" s="10">
        <f t="shared" si="3"/>
        <v>3</v>
      </c>
      <c r="B11" s="78" t="s">
        <v>55</v>
      </c>
      <c r="C11" s="76">
        <v>9</v>
      </c>
      <c r="D11" s="158">
        <v>1</v>
      </c>
      <c r="E11" s="113">
        <v>5005</v>
      </c>
      <c r="F11" s="80">
        <f t="shared" si="0"/>
        <v>5005</v>
      </c>
      <c r="G11" s="82"/>
      <c r="H11" s="82"/>
      <c r="I11" s="83"/>
      <c r="J11" s="82"/>
      <c r="K11" s="83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90"/>
      <c r="X11" s="91">
        <f t="shared" si="1"/>
        <v>5005</v>
      </c>
      <c r="Y11" s="92">
        <f t="shared" si="5"/>
        <v>40040</v>
      </c>
      <c r="Z11" s="128"/>
      <c r="AA11" s="129"/>
      <c r="AB11" s="130">
        <f t="shared" si="2"/>
        <v>40040</v>
      </c>
      <c r="AC11" s="47"/>
      <c r="AD11" s="67"/>
    </row>
    <row r="12" spans="1:34" s="13" customFormat="1" ht="12" customHeight="1" x14ac:dyDescent="0.2">
      <c r="A12" s="10">
        <f t="shared" si="3"/>
        <v>4</v>
      </c>
      <c r="B12" s="79" t="s">
        <v>58</v>
      </c>
      <c r="C12" s="76">
        <v>9</v>
      </c>
      <c r="D12" s="158">
        <v>1</v>
      </c>
      <c r="E12" s="113">
        <v>5005</v>
      </c>
      <c r="F12" s="80">
        <f>D12*E12</f>
        <v>5005</v>
      </c>
      <c r="G12" s="83"/>
      <c r="H12" s="80"/>
      <c r="I12" s="83">
        <v>0.5</v>
      </c>
      <c r="J12" s="80">
        <f>F12*I12</f>
        <v>2502.5</v>
      </c>
      <c r="K12" s="80"/>
      <c r="L12" s="80"/>
      <c r="M12" s="83"/>
      <c r="N12" s="84"/>
      <c r="O12" s="83"/>
      <c r="P12" s="84"/>
      <c r="Q12" s="84"/>
      <c r="R12" s="84"/>
      <c r="S12" s="84"/>
      <c r="T12" s="84"/>
      <c r="U12" s="83"/>
      <c r="V12" s="84"/>
      <c r="W12" s="90">
        <f>F12</f>
        <v>5005</v>
      </c>
      <c r="X12" s="91">
        <f>W12+V12+P12+N12+L12+J12+H12+F12</f>
        <v>12512.5</v>
      </c>
      <c r="Y12" s="92">
        <f t="shared" si="5"/>
        <v>100100</v>
      </c>
      <c r="Z12" s="128">
        <f t="shared" si="6"/>
        <v>5005</v>
      </c>
      <c r="AA12" s="129">
        <f>F12*8+7428</f>
        <v>47468</v>
      </c>
      <c r="AB12" s="130">
        <f>Y12+Z12+AA12</f>
        <v>152573</v>
      </c>
      <c r="AC12" s="47"/>
      <c r="AD12" s="67"/>
      <c r="AE12" s="66"/>
      <c r="AF12" s="67"/>
      <c r="AG12" s="63"/>
      <c r="AH12" s="63"/>
    </row>
    <row r="13" spans="1:34" s="13" customFormat="1" ht="12" customHeight="1" x14ac:dyDescent="0.2">
      <c r="A13" s="10">
        <f t="shared" si="3"/>
        <v>5</v>
      </c>
      <c r="B13" s="154" t="s">
        <v>90</v>
      </c>
      <c r="C13" s="157">
        <v>9</v>
      </c>
      <c r="D13" s="155">
        <v>0.5</v>
      </c>
      <c r="E13" s="156">
        <v>5005</v>
      </c>
      <c r="F13" s="96">
        <f>D13*E13</f>
        <v>2502.5</v>
      </c>
      <c r="G13" s="83"/>
      <c r="H13" s="80"/>
      <c r="I13" s="83"/>
      <c r="J13" s="80"/>
      <c r="K13" s="80"/>
      <c r="L13" s="80"/>
      <c r="M13" s="83"/>
      <c r="N13" s="84"/>
      <c r="O13" s="83"/>
      <c r="P13" s="84"/>
      <c r="Q13" s="84"/>
      <c r="R13" s="84"/>
      <c r="S13" s="84"/>
      <c r="T13" s="84"/>
      <c r="U13" s="83"/>
      <c r="V13" s="84"/>
      <c r="W13" s="90"/>
      <c r="X13" s="91">
        <f>W13+V13+P13+N13+L13+J13+H13+F13</f>
        <v>2502.5</v>
      </c>
      <c r="Y13" s="92">
        <f t="shared" si="5"/>
        <v>20020</v>
      </c>
      <c r="Z13" s="128"/>
      <c r="AA13" s="129"/>
      <c r="AB13" s="130">
        <f>Y13+Z13+AA13</f>
        <v>20020</v>
      </c>
      <c r="AC13" s="47"/>
      <c r="AD13" s="67"/>
      <c r="AE13" s="66"/>
      <c r="AF13" s="67"/>
      <c r="AG13" s="63"/>
      <c r="AH13" s="63"/>
    </row>
    <row r="14" spans="1:34" s="13" customFormat="1" ht="12" x14ac:dyDescent="0.2">
      <c r="A14" s="10">
        <f t="shared" si="3"/>
        <v>6</v>
      </c>
      <c r="B14" s="78" t="s">
        <v>52</v>
      </c>
      <c r="C14" s="76">
        <v>8</v>
      </c>
      <c r="D14" s="158">
        <v>1</v>
      </c>
      <c r="E14" s="113">
        <v>4745</v>
      </c>
      <c r="F14" s="80">
        <f t="shared" ref="F14" si="7">D14*E14</f>
        <v>4745</v>
      </c>
      <c r="G14" s="83">
        <v>0.2</v>
      </c>
      <c r="H14" s="82">
        <f>F14*G14</f>
        <v>949</v>
      </c>
      <c r="I14" s="83">
        <v>0.5</v>
      </c>
      <c r="J14" s="82">
        <f t="shared" ref="J14" si="8">F14*I14</f>
        <v>2372.5</v>
      </c>
      <c r="K14" s="83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90">
        <f t="shared" ref="W14" si="9">F14</f>
        <v>4745</v>
      </c>
      <c r="X14" s="91">
        <f t="shared" ref="X14" si="10">W14+V14+P14+N14+L14+J14+H14+F14</f>
        <v>12811.5</v>
      </c>
      <c r="Y14" s="92">
        <f t="shared" si="5"/>
        <v>102492</v>
      </c>
      <c r="Z14" s="128">
        <f t="shared" si="6"/>
        <v>4745</v>
      </c>
      <c r="AA14" s="129">
        <v>1500</v>
      </c>
      <c r="AB14" s="130">
        <f t="shared" ref="AB14" si="11">Y14+Z14+AA14</f>
        <v>108737</v>
      </c>
      <c r="AC14" s="47"/>
      <c r="AD14" s="67"/>
    </row>
    <row r="15" spans="1:34" s="13" customFormat="1" ht="12" customHeight="1" x14ac:dyDescent="0.2">
      <c r="A15" s="10">
        <f t="shared" si="3"/>
        <v>7</v>
      </c>
      <c r="B15" s="78" t="s">
        <v>13</v>
      </c>
      <c r="C15" s="76">
        <v>8</v>
      </c>
      <c r="D15" s="158">
        <v>1</v>
      </c>
      <c r="E15" s="113">
        <v>4745</v>
      </c>
      <c r="F15" s="80">
        <f>D15*E15</f>
        <v>4745</v>
      </c>
      <c r="G15" s="83">
        <v>0.3</v>
      </c>
      <c r="H15" s="80">
        <f>F15*G15</f>
        <v>1423.5</v>
      </c>
      <c r="I15" s="83"/>
      <c r="J15" s="80"/>
      <c r="K15" s="80"/>
      <c r="L15" s="80"/>
      <c r="M15" s="83">
        <v>0.5</v>
      </c>
      <c r="N15" s="84">
        <f>F15*M15</f>
        <v>2372.5</v>
      </c>
      <c r="O15" s="83">
        <v>0.15</v>
      </c>
      <c r="P15" s="84">
        <f>F15*O15</f>
        <v>711.75</v>
      </c>
      <c r="Q15" s="83"/>
      <c r="R15" s="84"/>
      <c r="S15" s="83"/>
      <c r="T15" s="84"/>
      <c r="U15" s="83"/>
      <c r="V15" s="84"/>
      <c r="W15" s="90">
        <f>F15*0.5</f>
        <v>2372.5</v>
      </c>
      <c r="X15" s="91">
        <f>W15+V15+P15+N15+L15+J15+H15+F15</f>
        <v>11625.25</v>
      </c>
      <c r="Y15" s="92">
        <f t="shared" si="5"/>
        <v>93002</v>
      </c>
      <c r="Z15" s="128">
        <f t="shared" si="6"/>
        <v>4745</v>
      </c>
      <c r="AA15" s="129">
        <v>1500</v>
      </c>
      <c r="AB15" s="130">
        <f>Y15+Z15+AA15</f>
        <v>99247</v>
      </c>
      <c r="AC15" s="47"/>
      <c r="AD15" s="67"/>
      <c r="AE15" s="66"/>
      <c r="AF15" s="67"/>
      <c r="AG15" s="63"/>
      <c r="AH15" s="63"/>
    </row>
    <row r="16" spans="1:34" s="13" customFormat="1" ht="12" x14ac:dyDescent="0.2">
      <c r="A16" s="10">
        <f t="shared" si="3"/>
        <v>8</v>
      </c>
      <c r="B16" s="112" t="s">
        <v>51</v>
      </c>
      <c r="C16" s="76">
        <v>5</v>
      </c>
      <c r="D16" s="158">
        <v>1</v>
      </c>
      <c r="E16" s="113">
        <v>3934</v>
      </c>
      <c r="F16" s="80">
        <f t="shared" ref="F16" si="12">D16*E16</f>
        <v>3934</v>
      </c>
      <c r="G16" s="82"/>
      <c r="H16" s="82"/>
      <c r="I16" s="83">
        <v>0.5</v>
      </c>
      <c r="J16" s="82">
        <f>F16*I16</f>
        <v>1967</v>
      </c>
      <c r="K16" s="83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90">
        <f>F16</f>
        <v>3934</v>
      </c>
      <c r="X16" s="91">
        <f>W16+V16+P16+N16+L16+J16+H16+F16</f>
        <v>9835</v>
      </c>
      <c r="Y16" s="92">
        <f t="shared" si="5"/>
        <v>78680</v>
      </c>
      <c r="Z16" s="128">
        <f t="shared" si="6"/>
        <v>3934</v>
      </c>
      <c r="AA16" s="129">
        <v>1500</v>
      </c>
      <c r="AB16" s="130">
        <f t="shared" ref="AB16" si="13">Y16+Z16+AA16</f>
        <v>84114</v>
      </c>
      <c r="AC16" s="47"/>
      <c r="AD16" s="67"/>
    </row>
    <row r="17" spans="1:41" s="13" customFormat="1" ht="12" customHeight="1" x14ac:dyDescent="0.2">
      <c r="A17" s="10">
        <f t="shared" si="3"/>
        <v>9</v>
      </c>
      <c r="B17" s="114" t="s">
        <v>38</v>
      </c>
      <c r="C17" s="76"/>
      <c r="D17" s="158"/>
      <c r="E17" s="115"/>
      <c r="F17" s="80"/>
      <c r="G17" s="83"/>
      <c r="H17" s="80"/>
      <c r="I17" s="81"/>
      <c r="J17" s="80"/>
      <c r="K17" s="80"/>
      <c r="L17" s="80"/>
      <c r="M17" s="83"/>
      <c r="N17" s="84"/>
      <c r="O17" s="84"/>
      <c r="P17" s="84"/>
      <c r="Q17" s="84"/>
      <c r="R17" s="84"/>
      <c r="S17" s="84"/>
      <c r="T17" s="84"/>
      <c r="U17" s="83"/>
      <c r="V17" s="84"/>
      <c r="W17" s="94"/>
      <c r="X17" s="91"/>
      <c r="Y17" s="92"/>
      <c r="Z17" s="128"/>
      <c r="AA17" s="129"/>
      <c r="AB17" s="130"/>
      <c r="AC17" s="47"/>
      <c r="AD17" s="67"/>
      <c r="AE17" s="68"/>
      <c r="AF17" s="68"/>
      <c r="AG17" s="63"/>
      <c r="AH17" s="63"/>
    </row>
    <row r="18" spans="1:41" s="13" customFormat="1" ht="25.15" customHeight="1" x14ac:dyDescent="0.2">
      <c r="A18" s="10">
        <f t="shared" si="3"/>
        <v>10</v>
      </c>
      <c r="B18" s="116" t="s">
        <v>57</v>
      </c>
      <c r="C18" s="77">
        <v>3</v>
      </c>
      <c r="D18" s="159">
        <v>1</v>
      </c>
      <c r="E18" s="117">
        <v>3414</v>
      </c>
      <c r="F18" s="80">
        <f t="shared" ref="F18:F20" si="14">D18*E18</f>
        <v>3414</v>
      </c>
      <c r="G18" s="95"/>
      <c r="H18" s="95"/>
      <c r="I18" s="85">
        <v>0.5</v>
      </c>
      <c r="J18" s="95">
        <f>F18*0.5</f>
        <v>1707</v>
      </c>
      <c r="K18" s="85"/>
      <c r="L18" s="95"/>
      <c r="M18" s="95"/>
      <c r="N18" s="95"/>
      <c r="O18" s="95"/>
      <c r="P18" s="95"/>
      <c r="Q18" s="83">
        <v>0.25</v>
      </c>
      <c r="R18" s="84">
        <f>F18*Q18</f>
        <v>853.5</v>
      </c>
      <c r="S18" s="83">
        <v>0.25</v>
      </c>
      <c r="T18" s="95">
        <f>F18*S18</f>
        <v>853.5</v>
      </c>
      <c r="U18" s="95"/>
      <c r="V18" s="95"/>
      <c r="W18" s="90">
        <f t="shared" ref="W18:W20" si="15">F18</f>
        <v>3414</v>
      </c>
      <c r="X18" s="91">
        <f t="shared" ref="X18" si="16">W18+V18+P18+N18+L18+J18+H18+F18</f>
        <v>8535</v>
      </c>
      <c r="Y18" s="92">
        <f t="shared" si="5"/>
        <v>68280</v>
      </c>
      <c r="Z18" s="128">
        <f t="shared" si="6"/>
        <v>3414</v>
      </c>
      <c r="AA18" s="129">
        <v>1500</v>
      </c>
      <c r="AB18" s="91">
        <f t="shared" ref="AB18:AB20" si="17">Y18+Z18+AA18</f>
        <v>73194</v>
      </c>
      <c r="AC18" s="47"/>
      <c r="AD18" s="67"/>
    </row>
    <row r="19" spans="1:41" s="13" customFormat="1" ht="12" x14ac:dyDescent="0.2">
      <c r="A19" s="10">
        <f t="shared" si="3"/>
        <v>11</v>
      </c>
      <c r="B19" s="78" t="s">
        <v>54</v>
      </c>
      <c r="C19" s="76">
        <v>3</v>
      </c>
      <c r="D19" s="158">
        <v>1</v>
      </c>
      <c r="E19" s="113">
        <v>3414</v>
      </c>
      <c r="F19" s="80">
        <f t="shared" si="14"/>
        <v>3414</v>
      </c>
      <c r="G19" s="82"/>
      <c r="H19" s="82"/>
      <c r="I19" s="83"/>
      <c r="J19" s="82"/>
      <c r="K19" s="83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90"/>
      <c r="X19" s="91">
        <f t="shared" ref="X19:X20" si="18">W19+V19+P19+N19+L19+J19+H19+F19</f>
        <v>3414</v>
      </c>
      <c r="Y19" s="92">
        <f t="shared" si="5"/>
        <v>27312</v>
      </c>
      <c r="Z19" s="128"/>
      <c r="AA19" s="129"/>
      <c r="AB19" s="131">
        <f t="shared" si="17"/>
        <v>27312</v>
      </c>
      <c r="AC19" s="47"/>
      <c r="AD19" s="67"/>
    </row>
    <row r="20" spans="1:41" s="13" customFormat="1" ht="37.15" customHeight="1" x14ac:dyDescent="0.2">
      <c r="A20" s="10">
        <f t="shared" si="3"/>
        <v>12</v>
      </c>
      <c r="B20" s="112" t="s">
        <v>53</v>
      </c>
      <c r="C20" s="76">
        <v>2</v>
      </c>
      <c r="D20" s="158">
        <v>1</v>
      </c>
      <c r="E20" s="113">
        <v>3153</v>
      </c>
      <c r="F20" s="80">
        <f t="shared" si="14"/>
        <v>3153</v>
      </c>
      <c r="G20" s="82"/>
      <c r="H20" s="82"/>
      <c r="I20" s="83">
        <v>0.5</v>
      </c>
      <c r="J20" s="82">
        <f t="shared" ref="J20" si="19">F20*I20</f>
        <v>1576.5</v>
      </c>
      <c r="K20" s="83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90">
        <f t="shared" si="15"/>
        <v>3153</v>
      </c>
      <c r="X20" s="91">
        <f t="shared" si="18"/>
        <v>7882.5</v>
      </c>
      <c r="Y20" s="92">
        <f t="shared" si="5"/>
        <v>63060</v>
      </c>
      <c r="Z20" s="128">
        <f t="shared" si="6"/>
        <v>3153</v>
      </c>
      <c r="AA20" s="129">
        <v>1500</v>
      </c>
      <c r="AB20" s="130">
        <f t="shared" si="17"/>
        <v>67713</v>
      </c>
      <c r="AC20" s="47"/>
      <c r="AD20" s="67"/>
    </row>
    <row r="21" spans="1:41" s="13" customFormat="1" ht="12" x14ac:dyDescent="0.2">
      <c r="A21" s="10">
        <f t="shared" si="3"/>
        <v>13</v>
      </c>
      <c r="B21" s="78" t="s">
        <v>19</v>
      </c>
      <c r="C21" s="76">
        <v>2</v>
      </c>
      <c r="D21" s="158">
        <v>4</v>
      </c>
      <c r="E21" s="113">
        <v>3153</v>
      </c>
      <c r="F21" s="80">
        <f t="shared" ref="F21" si="20">D21*E21</f>
        <v>12612</v>
      </c>
      <c r="G21" s="82"/>
      <c r="H21" s="82"/>
      <c r="I21" s="83">
        <v>0.5</v>
      </c>
      <c r="J21" s="82">
        <f t="shared" ref="J21" si="21">F21*I21</f>
        <v>6306</v>
      </c>
      <c r="K21" s="83"/>
      <c r="L21" s="82"/>
      <c r="M21" s="82"/>
      <c r="N21" s="82"/>
      <c r="O21" s="82"/>
      <c r="P21" s="82"/>
      <c r="Q21" s="82"/>
      <c r="R21" s="82"/>
      <c r="S21" s="82"/>
      <c r="T21" s="82"/>
      <c r="U21" s="83">
        <v>0.1</v>
      </c>
      <c r="V21" s="82">
        <f>F21*U21</f>
        <v>1261.2</v>
      </c>
      <c r="W21" s="90">
        <f t="shared" ref="W21" si="22">F21</f>
        <v>12612</v>
      </c>
      <c r="X21" s="91">
        <f t="shared" ref="X21" si="23">W21+V21+P21+N21+L21+J21+H21+F21</f>
        <v>32791.199999999997</v>
      </c>
      <c r="Y21" s="92">
        <f t="shared" si="5"/>
        <v>262329.59999999998</v>
      </c>
      <c r="Z21" s="128">
        <f t="shared" si="6"/>
        <v>12612</v>
      </c>
      <c r="AA21" s="129">
        <v>6000</v>
      </c>
      <c r="AB21" s="130">
        <f t="shared" ref="AB21" si="24">Y21+Z21+AA21</f>
        <v>280941.59999999998</v>
      </c>
      <c r="AC21" s="47"/>
      <c r="AD21" s="67"/>
    </row>
    <row r="22" spans="1:41" s="13" customFormat="1" ht="12" x14ac:dyDescent="0.2">
      <c r="A22" s="10">
        <f t="shared" si="3"/>
        <v>14</v>
      </c>
      <c r="B22" s="78" t="s">
        <v>21</v>
      </c>
      <c r="C22" s="76">
        <v>2</v>
      </c>
      <c r="D22" s="158">
        <v>3</v>
      </c>
      <c r="E22" s="113">
        <v>3153</v>
      </c>
      <c r="F22" s="80">
        <f t="shared" ref="F22:F23" si="25">D22*E22</f>
        <v>9459</v>
      </c>
      <c r="G22" s="82"/>
      <c r="H22" s="82"/>
      <c r="I22" s="83">
        <v>0.5</v>
      </c>
      <c r="J22" s="82">
        <f t="shared" ref="J22:J23" si="26">F22*I22</f>
        <v>4729.5</v>
      </c>
      <c r="K22" s="83">
        <v>0.4</v>
      </c>
      <c r="L22" s="82">
        <f>F22*K22</f>
        <v>3783.6000000000004</v>
      </c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90">
        <f>F22</f>
        <v>9459</v>
      </c>
      <c r="X22" s="91">
        <f>W22+V22+P22+N22+L22+J22+H22+F22</f>
        <v>27431.1</v>
      </c>
      <c r="Y22" s="92">
        <f t="shared" si="5"/>
        <v>219448.8</v>
      </c>
      <c r="Z22" s="128">
        <f t="shared" si="6"/>
        <v>9459</v>
      </c>
      <c r="AA22" s="129">
        <v>4500</v>
      </c>
      <c r="AB22" s="130">
        <f t="shared" ref="AB22:AB23" si="27">Y22+Z22+AA22</f>
        <v>233407.8</v>
      </c>
      <c r="AC22" s="47"/>
      <c r="AD22" s="67"/>
    </row>
    <row r="23" spans="1:41" s="13" customFormat="1" ht="12" x14ac:dyDescent="0.2">
      <c r="A23" s="10">
        <f t="shared" si="3"/>
        <v>15</v>
      </c>
      <c r="B23" s="78" t="s">
        <v>23</v>
      </c>
      <c r="C23" s="76">
        <v>1</v>
      </c>
      <c r="D23" s="158">
        <v>1</v>
      </c>
      <c r="E23" s="117">
        <v>2893</v>
      </c>
      <c r="F23" s="80">
        <f t="shared" si="25"/>
        <v>2893</v>
      </c>
      <c r="G23" s="95"/>
      <c r="H23" s="95"/>
      <c r="I23" s="83">
        <v>0.5</v>
      </c>
      <c r="J23" s="82">
        <f t="shared" si="26"/>
        <v>1446.5</v>
      </c>
      <c r="K23" s="8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0">
        <f>F23</f>
        <v>2893</v>
      </c>
      <c r="X23" s="91">
        <f>W23+V23+P23+N23+L23+J23+H23+F23</f>
        <v>7232.5</v>
      </c>
      <c r="Y23" s="92">
        <f t="shared" si="5"/>
        <v>57860</v>
      </c>
      <c r="Z23" s="128">
        <f t="shared" si="6"/>
        <v>2893</v>
      </c>
      <c r="AA23" s="129">
        <f>11000-6973.4</f>
        <v>4026.6000000000004</v>
      </c>
      <c r="AB23" s="130">
        <f t="shared" si="27"/>
        <v>64779.6</v>
      </c>
      <c r="AC23" s="47"/>
      <c r="AD23" s="67"/>
    </row>
    <row r="24" spans="1:41" s="1" customFormat="1" thickBot="1" x14ac:dyDescent="0.25">
      <c r="A24" s="10"/>
      <c r="B24" s="118"/>
      <c r="C24" s="119"/>
      <c r="D24" s="160"/>
      <c r="E24" s="120"/>
      <c r="F24" s="96"/>
      <c r="G24" s="97"/>
      <c r="H24" s="97"/>
      <c r="I24" s="98"/>
      <c r="J24" s="97"/>
      <c r="K24" s="98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9"/>
      <c r="X24" s="100"/>
      <c r="Y24" s="101"/>
      <c r="Z24" s="93"/>
      <c r="AA24" s="102"/>
      <c r="AB24" s="103"/>
      <c r="AC24" s="31"/>
      <c r="AD24" s="65"/>
    </row>
    <row r="25" spans="1:41" ht="12.75" customHeight="1" thickBot="1" x14ac:dyDescent="0.25">
      <c r="A25" s="26"/>
      <c r="B25" s="27" t="s">
        <v>5</v>
      </c>
      <c r="C25" s="28"/>
      <c r="D25" s="161">
        <f>SUM(D9:D24)</f>
        <v>18.5</v>
      </c>
      <c r="E25" s="29"/>
      <c r="F25" s="86">
        <f>SUM(F9:F24)</f>
        <v>73553.5</v>
      </c>
      <c r="G25" s="86"/>
      <c r="H25" s="86">
        <f>SUM(H9:H24)</f>
        <v>2372.5</v>
      </c>
      <c r="I25" s="86"/>
      <c r="J25" s="86">
        <f>SUM(J9:J24)</f>
        <v>25110</v>
      </c>
      <c r="K25" s="86"/>
      <c r="L25" s="86">
        <f>SUM(L9:L24)</f>
        <v>3783.6000000000004</v>
      </c>
      <c r="M25" s="86"/>
      <c r="N25" s="86">
        <f>SUM(N9:N24)</f>
        <v>2372.5</v>
      </c>
      <c r="O25" s="86"/>
      <c r="P25" s="86">
        <f>SUM(P9:P24)</f>
        <v>711.75</v>
      </c>
      <c r="Q25" s="86"/>
      <c r="R25" s="86">
        <f>SUM(R9:R24)</f>
        <v>853.5</v>
      </c>
      <c r="S25" s="86"/>
      <c r="T25" s="86">
        <f>SUM(T9:T24)</f>
        <v>853.5</v>
      </c>
      <c r="U25" s="86"/>
      <c r="V25" s="86">
        <f t="shared" ref="V25:AB25" si="28">SUM(V9:V24)</f>
        <v>1261.2</v>
      </c>
      <c r="W25" s="86">
        <f t="shared" si="28"/>
        <v>50090</v>
      </c>
      <c r="X25" s="87">
        <f t="shared" si="28"/>
        <v>159255.04999999999</v>
      </c>
      <c r="Y25" s="87">
        <f t="shared" si="28"/>
        <v>1274040.3999999999</v>
      </c>
      <c r="Z25" s="87">
        <f t="shared" si="28"/>
        <v>54965</v>
      </c>
      <c r="AA25" s="87">
        <f t="shared" si="28"/>
        <v>70994.600000000006</v>
      </c>
      <c r="AB25" s="88">
        <f t="shared" si="28"/>
        <v>1400000.0000000002</v>
      </c>
    </row>
    <row r="26" spans="1:41" x14ac:dyDescent="0.2">
      <c r="F26" s="104"/>
      <c r="G26" s="104"/>
      <c r="H26" s="307"/>
      <c r="I26" s="307"/>
      <c r="J26" s="307"/>
      <c r="K26" s="105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7"/>
      <c r="Y26" s="108"/>
      <c r="Z26" s="104"/>
      <c r="AA26" s="89" t="s">
        <v>42</v>
      </c>
      <c r="AB26" s="89">
        <f>AB25*0.22</f>
        <v>308000.00000000006</v>
      </c>
    </row>
    <row r="27" spans="1:41" ht="12.75" customHeight="1" x14ac:dyDescent="0.2">
      <c r="A27" s="6"/>
      <c r="B27" s="11"/>
      <c r="C27" s="7"/>
      <c r="D27" s="7"/>
      <c r="F27" s="104"/>
      <c r="G27" s="104"/>
      <c r="H27" s="109"/>
      <c r="I27" s="110"/>
      <c r="J27" s="104"/>
      <c r="K27" s="110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11"/>
      <c r="Y27" s="108"/>
      <c r="Z27" s="104"/>
      <c r="AA27" s="89" t="s">
        <v>43</v>
      </c>
      <c r="AB27" s="89">
        <f>AB25+AB26</f>
        <v>1708000.0000000002</v>
      </c>
      <c r="AH27" s="2"/>
      <c r="AI27" s="2"/>
      <c r="AJ27" s="2"/>
      <c r="AK27" s="2"/>
      <c r="AL27" s="2"/>
      <c r="AM27" s="2"/>
      <c r="AN27" s="2"/>
      <c r="AO27" s="2"/>
    </row>
    <row r="28" spans="1:41" ht="24.75" customHeight="1" x14ac:dyDescent="0.2">
      <c r="B28" s="308"/>
      <c r="C28" s="308"/>
      <c r="D28" s="308"/>
      <c r="H28" s="24"/>
      <c r="I28" s="21"/>
      <c r="AB28" s="17"/>
      <c r="AG28" s="2"/>
      <c r="AH28" s="2"/>
      <c r="AI28" s="2"/>
      <c r="AJ28" s="2"/>
      <c r="AK28" s="2"/>
      <c r="AL28" s="2"/>
      <c r="AM28" s="2"/>
      <c r="AN28" s="2"/>
    </row>
    <row r="29" spans="1:41" x14ac:dyDescent="0.2">
      <c r="X29" s="38"/>
      <c r="AD29" s="32"/>
    </row>
    <row r="30" spans="1:41" x14ac:dyDescent="0.2">
      <c r="B30" s="299" t="s">
        <v>4</v>
      </c>
      <c r="C30" s="299"/>
      <c r="D30" s="33"/>
      <c r="E30" s="33"/>
      <c r="F30" s="33"/>
      <c r="G30" s="33"/>
      <c r="H30" s="24" t="s">
        <v>92</v>
      </c>
      <c r="I30" s="21"/>
      <c r="J30" s="33"/>
      <c r="K30" s="21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Y30" s="24"/>
      <c r="Z30" s="33"/>
    </row>
    <row r="31" spans="1:41" x14ac:dyDescent="0.2">
      <c r="X31" s="38"/>
    </row>
    <row r="32" spans="1:41" x14ac:dyDescent="0.2">
      <c r="X32" s="38"/>
    </row>
    <row r="33" spans="24:28" x14ac:dyDescent="0.2">
      <c r="X33" s="38"/>
    </row>
    <row r="34" spans="24:28" x14ac:dyDescent="0.2">
      <c r="X34" s="38"/>
    </row>
    <row r="35" spans="24:28" x14ac:dyDescent="0.2">
      <c r="X35" s="38"/>
      <c r="AB35" s="17"/>
    </row>
    <row r="36" spans="24:28" x14ac:dyDescent="0.2">
      <c r="X36" s="38"/>
    </row>
    <row r="37" spans="24:28" x14ac:dyDescent="0.2">
      <c r="X37" s="38"/>
    </row>
    <row r="38" spans="24:28" x14ac:dyDescent="0.2">
      <c r="X38" s="38"/>
    </row>
    <row r="39" spans="24:28" x14ac:dyDescent="0.2">
      <c r="X39" s="38"/>
    </row>
    <row r="40" spans="24:28" x14ac:dyDescent="0.2">
      <c r="X40" s="38"/>
    </row>
    <row r="41" spans="24:28" x14ac:dyDescent="0.2">
      <c r="X41" s="38"/>
    </row>
  </sheetData>
  <mergeCells count="24">
    <mergeCell ref="A4:AE4"/>
    <mergeCell ref="Q6:R6"/>
    <mergeCell ref="S6:T6"/>
    <mergeCell ref="A6:A7"/>
    <mergeCell ref="B6:B7"/>
    <mergeCell ref="C6:C7"/>
    <mergeCell ref="D6:D7"/>
    <mergeCell ref="E6:E7"/>
    <mergeCell ref="B30:C30"/>
    <mergeCell ref="Y6:Y7"/>
    <mergeCell ref="Z6:Z7"/>
    <mergeCell ref="AA6:AA7"/>
    <mergeCell ref="AB6:AB7"/>
    <mergeCell ref="H26:J26"/>
    <mergeCell ref="B28:D28"/>
    <mergeCell ref="K6:L6"/>
    <mergeCell ref="M6:N6"/>
    <mergeCell ref="O6:P6"/>
    <mergeCell ref="U6:V6"/>
    <mergeCell ref="W6:W7"/>
    <mergeCell ref="X6:X7"/>
    <mergeCell ref="F6:F7"/>
    <mergeCell ref="G6:H6"/>
    <mergeCell ref="I6:J6"/>
  </mergeCells>
  <pageMargins left="0.59055118110236227" right="0.23622047244094491" top="0.98425196850393704" bottom="0.19685039370078741" header="0.15748031496062992" footer="0.27559055118110237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1"/>
  <sheetViews>
    <sheetView tabSelected="1" zoomScaleNormal="100" workbookViewId="0">
      <selection activeCell="W2" sqref="W2"/>
    </sheetView>
  </sheetViews>
  <sheetFormatPr defaultColWidth="9.140625" defaultRowHeight="12.75" x14ac:dyDescent="0.2"/>
  <cols>
    <col min="1" max="1" width="2.7109375" style="223" customWidth="1"/>
    <col min="2" max="2" width="28.42578125" style="4" customWidth="1"/>
    <col min="3" max="3" width="4" style="3" customWidth="1"/>
    <col min="4" max="4" width="4.7109375" style="3" customWidth="1"/>
    <col min="5" max="5" width="6.7109375" style="3" customWidth="1"/>
    <col min="6" max="6" width="9.42578125" style="3" customWidth="1"/>
    <col min="7" max="7" width="4" style="3" customWidth="1"/>
    <col min="8" max="8" width="7.42578125" style="17" customWidth="1"/>
    <col min="9" max="9" width="4.28515625" style="19" customWidth="1"/>
    <col min="10" max="10" width="7.7109375" style="3" customWidth="1"/>
    <col min="11" max="11" width="4" style="19" customWidth="1"/>
    <col min="12" max="12" width="8.7109375" style="3" customWidth="1"/>
    <col min="13" max="13" width="4.28515625" style="3" customWidth="1"/>
    <col min="14" max="14" width="7.5703125" style="3" customWidth="1"/>
    <col min="15" max="15" width="5" style="3" customWidth="1"/>
    <col min="16" max="16" width="6.5703125" style="3" customWidth="1"/>
    <col min="17" max="17" width="5.7109375" style="3" customWidth="1"/>
    <col min="18" max="20" width="6.5703125" style="3" customWidth="1"/>
    <col min="21" max="21" width="4.85546875" style="3" customWidth="1"/>
    <col min="22" max="22" width="7.5703125" style="3" customWidth="1"/>
    <col min="23" max="23" width="9.5703125" style="3" customWidth="1"/>
    <col min="24" max="24" width="9.7109375" style="24" customWidth="1"/>
    <col min="25" max="25" width="9.7109375" style="17" customWidth="1"/>
    <col min="26" max="26" width="9.140625" style="3" customWidth="1"/>
    <col min="27" max="27" width="8.85546875" style="3" customWidth="1"/>
    <col min="28" max="28" width="10.85546875" style="3" customWidth="1"/>
    <col min="29" max="29" width="11.42578125" style="4" customWidth="1"/>
    <col min="30" max="16384" width="9.140625" style="4"/>
  </cols>
  <sheetData>
    <row r="1" spans="1:34" x14ac:dyDescent="0.2">
      <c r="U1" s="126"/>
      <c r="V1" s="37"/>
      <c r="W1" s="126" t="s">
        <v>102</v>
      </c>
      <c r="X1" s="37"/>
      <c r="Y1" s="37"/>
      <c r="Z1" s="37"/>
      <c r="AA1" s="37"/>
      <c r="AB1" s="37"/>
    </row>
    <row r="2" spans="1:34" x14ac:dyDescent="0.2">
      <c r="U2" s="126"/>
      <c r="V2" s="126"/>
      <c r="W2" s="152" t="s">
        <v>103</v>
      </c>
      <c r="X2" s="127"/>
      <c r="Y2" s="127"/>
      <c r="Z2" s="127"/>
      <c r="AA2" s="127"/>
      <c r="AB2" s="127"/>
    </row>
    <row r="4" spans="1:34" ht="50.25" customHeight="1" thickBot="1" x14ac:dyDescent="0.25">
      <c r="A4" s="322" t="s">
        <v>97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</row>
    <row r="5" spans="1:34" ht="18" customHeight="1" thickBot="1" x14ac:dyDescent="0.25">
      <c r="A5" s="14"/>
      <c r="B5" s="14"/>
      <c r="C5" s="14"/>
      <c r="D5" s="14"/>
      <c r="E5" s="14"/>
      <c r="F5" s="14"/>
      <c r="G5" s="14"/>
      <c r="H5" s="16"/>
      <c r="I5" s="18"/>
      <c r="J5" s="15"/>
      <c r="K5" s="20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38"/>
    </row>
    <row r="6" spans="1:34" ht="81.75" customHeight="1" x14ac:dyDescent="0.2">
      <c r="A6" s="323" t="s">
        <v>9</v>
      </c>
      <c r="B6" s="325" t="s">
        <v>8</v>
      </c>
      <c r="C6" s="327" t="s">
        <v>3</v>
      </c>
      <c r="D6" s="327" t="s">
        <v>20</v>
      </c>
      <c r="E6" s="309" t="s">
        <v>18</v>
      </c>
      <c r="F6" s="309" t="s">
        <v>22</v>
      </c>
      <c r="G6" s="319" t="s">
        <v>24</v>
      </c>
      <c r="H6" s="319"/>
      <c r="I6" s="320" t="s">
        <v>46</v>
      </c>
      <c r="J6" s="321"/>
      <c r="K6" s="309" t="s">
        <v>25</v>
      </c>
      <c r="L6" s="309"/>
      <c r="M6" s="310" t="s">
        <v>35</v>
      </c>
      <c r="N6" s="311"/>
      <c r="O6" s="312" t="s">
        <v>31</v>
      </c>
      <c r="P6" s="312"/>
      <c r="Q6" s="310" t="s">
        <v>60</v>
      </c>
      <c r="R6" s="311"/>
      <c r="S6" s="310" t="s">
        <v>61</v>
      </c>
      <c r="T6" s="311"/>
      <c r="U6" s="313" t="s">
        <v>28</v>
      </c>
      <c r="V6" s="313"/>
      <c r="W6" s="314" t="s">
        <v>47</v>
      </c>
      <c r="X6" s="316" t="s">
        <v>26</v>
      </c>
      <c r="Y6" s="300" t="s">
        <v>98</v>
      </c>
      <c r="Z6" s="302" t="s">
        <v>62</v>
      </c>
      <c r="AA6" s="302" t="s">
        <v>34</v>
      </c>
      <c r="AB6" s="305" t="s">
        <v>87</v>
      </c>
    </row>
    <row r="7" spans="1:34" ht="37.5" customHeight="1" thickBot="1" x14ac:dyDescent="0.25">
      <c r="A7" s="324"/>
      <c r="B7" s="326"/>
      <c r="C7" s="328"/>
      <c r="D7" s="328"/>
      <c r="E7" s="318"/>
      <c r="F7" s="318"/>
      <c r="G7" s="34" t="s">
        <v>0</v>
      </c>
      <c r="H7" s="35" t="s">
        <v>2</v>
      </c>
      <c r="I7" s="34" t="s">
        <v>0</v>
      </c>
      <c r="J7" s="35" t="s">
        <v>2</v>
      </c>
      <c r="K7" s="34" t="s">
        <v>0</v>
      </c>
      <c r="L7" s="35" t="s">
        <v>2</v>
      </c>
      <c r="M7" s="25" t="s">
        <v>0</v>
      </c>
      <c r="N7" s="25" t="s">
        <v>1</v>
      </c>
      <c r="O7" s="25" t="s">
        <v>0</v>
      </c>
      <c r="P7" s="25" t="s">
        <v>2</v>
      </c>
      <c r="Q7" s="25" t="s">
        <v>0</v>
      </c>
      <c r="R7" s="25" t="s">
        <v>2</v>
      </c>
      <c r="S7" s="25" t="s">
        <v>0</v>
      </c>
      <c r="T7" s="25" t="s">
        <v>2</v>
      </c>
      <c r="U7" s="34" t="s">
        <v>0</v>
      </c>
      <c r="V7" s="35" t="s">
        <v>2</v>
      </c>
      <c r="W7" s="315"/>
      <c r="X7" s="317"/>
      <c r="Y7" s="301"/>
      <c r="Z7" s="303"/>
      <c r="AA7" s="304"/>
      <c r="AB7" s="306"/>
    </row>
    <row r="8" spans="1:34" s="1" customFormat="1" ht="12" customHeight="1" x14ac:dyDescent="0.2">
      <c r="A8" s="9"/>
      <c r="B8" s="30" t="s">
        <v>17</v>
      </c>
      <c r="C8" s="40"/>
      <c r="D8" s="52"/>
      <c r="E8" s="53"/>
      <c r="F8" s="54"/>
      <c r="G8" s="55"/>
      <c r="H8" s="54"/>
      <c r="I8" s="55"/>
      <c r="J8" s="46"/>
      <c r="K8" s="46"/>
      <c r="L8" s="46"/>
      <c r="M8" s="55"/>
      <c r="N8" s="46"/>
      <c r="O8" s="55"/>
      <c r="P8" s="46"/>
      <c r="Q8" s="46"/>
      <c r="R8" s="46"/>
      <c r="S8" s="46"/>
      <c r="T8" s="46"/>
      <c r="U8" s="55"/>
      <c r="V8" s="46"/>
      <c r="W8" s="56"/>
      <c r="X8" s="57"/>
      <c r="Y8" s="58"/>
      <c r="Z8" s="59"/>
      <c r="AA8" s="60"/>
      <c r="AB8" s="61"/>
      <c r="AC8" s="62"/>
      <c r="AD8" s="62"/>
      <c r="AE8" s="47"/>
      <c r="AF8" s="47"/>
      <c r="AG8" s="63"/>
      <c r="AH8" s="64"/>
    </row>
    <row r="9" spans="1:34" s="70" customFormat="1" ht="22.15" customHeight="1" x14ac:dyDescent="0.2">
      <c r="A9" s="10">
        <v>1</v>
      </c>
      <c r="B9" s="112" t="s">
        <v>59</v>
      </c>
      <c r="C9" s="76">
        <v>16</v>
      </c>
      <c r="D9" s="158">
        <v>1</v>
      </c>
      <c r="E9" s="113">
        <v>7667</v>
      </c>
      <c r="F9" s="80">
        <f>D9*E9</f>
        <v>7667</v>
      </c>
      <c r="G9" s="82"/>
      <c r="H9" s="82"/>
      <c r="I9" s="83">
        <v>0.5</v>
      </c>
      <c r="J9" s="82">
        <f>F9*I9</f>
        <v>3833.5</v>
      </c>
      <c r="K9" s="83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90">
        <f>F9*0.5</f>
        <v>3833.5</v>
      </c>
      <c r="X9" s="91">
        <f t="shared" ref="X9:X11" si="0">W9+V9+P9+N9+L9+J9+H9+F9</f>
        <v>15334</v>
      </c>
      <c r="Y9" s="92">
        <f>X9*4</f>
        <v>61336</v>
      </c>
      <c r="Z9" s="128">
        <f>F9</f>
        <v>7667</v>
      </c>
      <c r="AA9" s="129">
        <f>F9*1</f>
        <v>7667</v>
      </c>
      <c r="AB9" s="130">
        <f t="shared" ref="AB9:AB11" si="1">Y9+Z9+AA9</f>
        <v>76670</v>
      </c>
      <c r="AC9" s="47"/>
      <c r="AD9" s="67"/>
      <c r="AE9" s="69"/>
      <c r="AF9" s="69"/>
      <c r="AG9" s="69"/>
      <c r="AH9" s="69"/>
    </row>
    <row r="10" spans="1:34" s="13" customFormat="1" ht="12" x14ac:dyDescent="0.2">
      <c r="A10" s="10">
        <f t="shared" ref="A10:A23" si="2">A9+1</f>
        <v>2</v>
      </c>
      <c r="B10" s="78" t="s">
        <v>56</v>
      </c>
      <c r="C10" s="76">
        <v>9</v>
      </c>
      <c r="D10" s="158">
        <v>1</v>
      </c>
      <c r="E10" s="113">
        <v>5005</v>
      </c>
      <c r="F10" s="80">
        <f t="shared" ref="F10:F23" si="3">D10*E10</f>
        <v>5005</v>
      </c>
      <c r="G10" s="82"/>
      <c r="H10" s="82"/>
      <c r="I10" s="83">
        <v>0.5</v>
      </c>
      <c r="J10" s="82">
        <f t="shared" ref="J10:J11" si="4">F10*I10</f>
        <v>2502.5</v>
      </c>
      <c r="K10" s="83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90">
        <f>F10*0.5</f>
        <v>2502.5</v>
      </c>
      <c r="X10" s="91">
        <f t="shared" si="0"/>
        <v>10010</v>
      </c>
      <c r="Y10" s="92">
        <f t="shared" ref="Y10:Y23" si="5">X10*4</f>
        <v>40040</v>
      </c>
      <c r="Z10" s="128"/>
      <c r="AA10" s="129">
        <f t="shared" ref="AA10" si="6">F10*1</f>
        <v>5005</v>
      </c>
      <c r="AB10" s="130">
        <f t="shared" si="1"/>
        <v>45045</v>
      </c>
      <c r="AC10" s="47"/>
      <c r="AD10" s="67"/>
    </row>
    <row r="11" spans="1:34" s="13" customFormat="1" ht="12" x14ac:dyDescent="0.2">
      <c r="A11" s="10">
        <f t="shared" si="2"/>
        <v>3</v>
      </c>
      <c r="B11" s="78" t="s">
        <v>55</v>
      </c>
      <c r="C11" s="76">
        <v>9</v>
      </c>
      <c r="D11" s="158">
        <v>1</v>
      </c>
      <c r="E11" s="113">
        <v>5005</v>
      </c>
      <c r="F11" s="80">
        <f t="shared" si="3"/>
        <v>5005</v>
      </c>
      <c r="G11" s="82"/>
      <c r="H11" s="82"/>
      <c r="I11" s="83">
        <v>0.5</v>
      </c>
      <c r="J11" s="82">
        <f t="shared" si="4"/>
        <v>2502.5</v>
      </c>
      <c r="K11" s="83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90">
        <f>F11*0.5</f>
        <v>2502.5</v>
      </c>
      <c r="X11" s="91">
        <f t="shared" si="0"/>
        <v>10010</v>
      </c>
      <c r="Y11" s="92">
        <f t="shared" si="5"/>
        <v>40040</v>
      </c>
      <c r="Z11" s="128">
        <f>F11</f>
        <v>5005</v>
      </c>
      <c r="AA11" s="129">
        <f>F11*1</f>
        <v>5005</v>
      </c>
      <c r="AB11" s="130">
        <f t="shared" si="1"/>
        <v>50050</v>
      </c>
      <c r="AC11" s="47"/>
      <c r="AD11" s="67"/>
    </row>
    <row r="12" spans="1:34" s="13" customFormat="1" ht="12" customHeight="1" x14ac:dyDescent="0.2">
      <c r="A12" s="10">
        <f t="shared" si="2"/>
        <v>4</v>
      </c>
      <c r="B12" s="79" t="s">
        <v>58</v>
      </c>
      <c r="C12" s="76">
        <v>9</v>
      </c>
      <c r="D12" s="158">
        <v>1</v>
      </c>
      <c r="E12" s="113">
        <v>5005</v>
      </c>
      <c r="F12" s="80">
        <f t="shared" si="3"/>
        <v>5005</v>
      </c>
      <c r="G12" s="83"/>
      <c r="H12" s="80"/>
      <c r="I12" s="83">
        <v>0.5</v>
      </c>
      <c r="J12" s="80">
        <f>F12*I12</f>
        <v>2502.5</v>
      </c>
      <c r="K12" s="80"/>
      <c r="L12" s="80"/>
      <c r="M12" s="83"/>
      <c r="N12" s="84"/>
      <c r="O12" s="83"/>
      <c r="P12" s="84"/>
      <c r="Q12" s="84"/>
      <c r="R12" s="84"/>
      <c r="S12" s="84"/>
      <c r="T12" s="84"/>
      <c r="U12" s="83"/>
      <c r="V12" s="84"/>
      <c r="W12" s="90">
        <f>F12</f>
        <v>5005</v>
      </c>
      <c r="X12" s="91">
        <f>W12+V12+P12+N12+L12+J12+H12+F12</f>
        <v>12512.5</v>
      </c>
      <c r="Y12" s="92">
        <f t="shared" si="5"/>
        <v>50050</v>
      </c>
      <c r="Z12" s="128"/>
      <c r="AA12" s="129">
        <f>F12*10+60.5</f>
        <v>50110.5</v>
      </c>
      <c r="AB12" s="130">
        <f>Y12+Z12+AA12</f>
        <v>100160.5</v>
      </c>
      <c r="AC12" s="47"/>
      <c r="AD12" s="67"/>
      <c r="AE12" s="66"/>
      <c r="AF12" s="67"/>
      <c r="AG12" s="63"/>
      <c r="AH12" s="63"/>
    </row>
    <row r="13" spans="1:34" s="13" customFormat="1" ht="12" customHeight="1" x14ac:dyDescent="0.2">
      <c r="A13" s="10">
        <f t="shared" si="2"/>
        <v>5</v>
      </c>
      <c r="B13" s="154" t="s">
        <v>90</v>
      </c>
      <c r="C13" s="157">
        <v>9</v>
      </c>
      <c r="D13" s="155">
        <v>0.5</v>
      </c>
      <c r="E13" s="156">
        <v>5005</v>
      </c>
      <c r="F13" s="80">
        <f t="shared" si="3"/>
        <v>2502.5</v>
      </c>
      <c r="G13" s="83"/>
      <c r="H13" s="80"/>
      <c r="I13" s="83">
        <v>0.5</v>
      </c>
      <c r="J13" s="80">
        <f>F13*I13</f>
        <v>1251.25</v>
      </c>
      <c r="K13" s="80"/>
      <c r="L13" s="80"/>
      <c r="M13" s="83"/>
      <c r="N13" s="84"/>
      <c r="O13" s="83"/>
      <c r="P13" s="84"/>
      <c r="Q13" s="84"/>
      <c r="R13" s="84"/>
      <c r="S13" s="84"/>
      <c r="T13" s="84"/>
      <c r="U13" s="83"/>
      <c r="V13" s="84"/>
      <c r="W13" s="90">
        <f>F13</f>
        <v>2502.5</v>
      </c>
      <c r="X13" s="91">
        <f>W13+V13+P13+N13+L13+J13+H13+F13</f>
        <v>6256.25</v>
      </c>
      <c r="Y13" s="92">
        <f t="shared" si="5"/>
        <v>25025</v>
      </c>
      <c r="Z13" s="128">
        <f t="shared" ref="Z13" si="7">F13</f>
        <v>2502.5</v>
      </c>
      <c r="AA13" s="129">
        <f>F13*4</f>
        <v>10010</v>
      </c>
      <c r="AB13" s="130">
        <f>Y13+Z13+AA13</f>
        <v>37537.5</v>
      </c>
      <c r="AC13" s="47"/>
      <c r="AD13" s="67"/>
      <c r="AE13" s="66"/>
      <c r="AF13" s="67"/>
      <c r="AG13" s="63"/>
      <c r="AH13" s="63"/>
    </row>
    <row r="14" spans="1:34" s="13" customFormat="1" ht="12" x14ac:dyDescent="0.2">
      <c r="A14" s="10">
        <f t="shared" si="2"/>
        <v>6</v>
      </c>
      <c r="B14" s="78" t="s">
        <v>52</v>
      </c>
      <c r="C14" s="76">
        <v>8</v>
      </c>
      <c r="D14" s="158">
        <v>1</v>
      </c>
      <c r="E14" s="113">
        <v>4745</v>
      </c>
      <c r="F14" s="80">
        <f t="shared" si="3"/>
        <v>4745</v>
      </c>
      <c r="G14" s="83">
        <v>0.2</v>
      </c>
      <c r="H14" s="82">
        <f>F14*G14</f>
        <v>949</v>
      </c>
      <c r="I14" s="83">
        <v>0.5</v>
      </c>
      <c r="J14" s="82">
        <f t="shared" ref="J14" si="8">F14*I14</f>
        <v>2372.5</v>
      </c>
      <c r="K14" s="83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90">
        <f t="shared" ref="W14" si="9">F14</f>
        <v>4745</v>
      </c>
      <c r="X14" s="91">
        <f t="shared" ref="X14" si="10">W14+V14+P14+N14+L14+J14+H14+F14</f>
        <v>12811.5</v>
      </c>
      <c r="Y14" s="92">
        <f t="shared" si="5"/>
        <v>51246</v>
      </c>
      <c r="Z14" s="128"/>
      <c r="AA14" s="129">
        <f>F14*2</f>
        <v>9490</v>
      </c>
      <c r="AB14" s="130">
        <f>Y14+Z14+AA14</f>
        <v>60736</v>
      </c>
      <c r="AC14" s="47"/>
      <c r="AD14" s="67"/>
    </row>
    <row r="15" spans="1:34" s="13" customFormat="1" ht="12" customHeight="1" x14ac:dyDescent="0.2">
      <c r="A15" s="10">
        <f t="shared" si="2"/>
        <v>7</v>
      </c>
      <c r="B15" s="78" t="s">
        <v>13</v>
      </c>
      <c r="C15" s="76">
        <v>8</v>
      </c>
      <c r="D15" s="158">
        <v>1</v>
      </c>
      <c r="E15" s="113">
        <v>4745</v>
      </c>
      <c r="F15" s="80">
        <f t="shared" si="3"/>
        <v>4745</v>
      </c>
      <c r="G15" s="83">
        <v>0.3</v>
      </c>
      <c r="H15" s="80">
        <f>F15*G15</f>
        <v>1423.5</v>
      </c>
      <c r="I15" s="83"/>
      <c r="J15" s="80"/>
      <c r="K15" s="80"/>
      <c r="L15" s="80"/>
      <c r="M15" s="83">
        <v>0.5</v>
      </c>
      <c r="N15" s="84">
        <f>F15*M15</f>
        <v>2372.5</v>
      </c>
      <c r="O15" s="83">
        <v>0.15</v>
      </c>
      <c r="P15" s="84">
        <f>F15*O15</f>
        <v>711.75</v>
      </c>
      <c r="Q15" s="83"/>
      <c r="R15" s="84"/>
      <c r="S15" s="83"/>
      <c r="T15" s="84"/>
      <c r="U15" s="83"/>
      <c r="V15" s="84"/>
      <c r="W15" s="90">
        <f>F15*0.5</f>
        <v>2372.5</v>
      </c>
      <c r="X15" s="91">
        <f>W15+V15+P15+N15+L15+J15+H15+F15</f>
        <v>11625.25</v>
      </c>
      <c r="Y15" s="92">
        <f t="shared" si="5"/>
        <v>46501</v>
      </c>
      <c r="Z15" s="128"/>
      <c r="AA15" s="129">
        <f>F15*1.5</f>
        <v>7117.5</v>
      </c>
      <c r="AB15" s="130">
        <f>Y15+Z15+AA15</f>
        <v>53618.5</v>
      </c>
      <c r="AC15" s="47"/>
      <c r="AD15" s="67"/>
      <c r="AE15" s="66"/>
      <c r="AF15" s="67"/>
      <c r="AG15" s="63"/>
      <c r="AH15" s="63"/>
    </row>
    <row r="16" spans="1:34" s="13" customFormat="1" ht="12" x14ac:dyDescent="0.2">
      <c r="A16" s="10">
        <f t="shared" si="2"/>
        <v>8</v>
      </c>
      <c r="B16" s="112" t="s">
        <v>51</v>
      </c>
      <c r="C16" s="76">
        <v>5</v>
      </c>
      <c r="D16" s="158">
        <v>1</v>
      </c>
      <c r="E16" s="113">
        <v>3934</v>
      </c>
      <c r="F16" s="80">
        <f t="shared" si="3"/>
        <v>3934</v>
      </c>
      <c r="G16" s="82"/>
      <c r="H16" s="82"/>
      <c r="I16" s="83">
        <v>0.5</v>
      </c>
      <c r="J16" s="82">
        <f>F16*I16</f>
        <v>1967</v>
      </c>
      <c r="K16" s="83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90">
        <f>F16</f>
        <v>3934</v>
      </c>
      <c r="X16" s="91">
        <f>W16+V16+P16+N16+L16+J16+H16+F16</f>
        <v>9835</v>
      </c>
      <c r="Y16" s="92">
        <f t="shared" si="5"/>
        <v>39340</v>
      </c>
      <c r="Z16" s="128"/>
      <c r="AA16" s="129">
        <f>F16*2</f>
        <v>7868</v>
      </c>
      <c r="AB16" s="130">
        <f t="shared" ref="AB16" si="11">Y16+Z16+AA16</f>
        <v>47208</v>
      </c>
      <c r="AC16" s="47"/>
      <c r="AD16" s="67"/>
    </row>
    <row r="17" spans="1:41" s="13" customFormat="1" ht="12" customHeight="1" x14ac:dyDescent="0.2">
      <c r="A17" s="10">
        <f t="shared" si="2"/>
        <v>9</v>
      </c>
      <c r="B17" s="114" t="s">
        <v>38</v>
      </c>
      <c r="C17" s="76"/>
      <c r="D17" s="158"/>
      <c r="E17" s="115"/>
      <c r="F17" s="80"/>
      <c r="G17" s="83"/>
      <c r="H17" s="80"/>
      <c r="I17" s="81"/>
      <c r="J17" s="80"/>
      <c r="K17" s="80"/>
      <c r="L17" s="80"/>
      <c r="M17" s="83"/>
      <c r="N17" s="84"/>
      <c r="O17" s="84"/>
      <c r="P17" s="84"/>
      <c r="Q17" s="84"/>
      <c r="R17" s="84"/>
      <c r="S17" s="84"/>
      <c r="T17" s="84"/>
      <c r="U17" s="83"/>
      <c r="V17" s="84"/>
      <c r="W17" s="94"/>
      <c r="X17" s="91"/>
      <c r="Y17" s="92"/>
      <c r="Z17" s="128"/>
      <c r="AA17" s="129"/>
      <c r="AB17" s="130"/>
      <c r="AC17" s="47"/>
      <c r="AD17" s="67"/>
      <c r="AE17" s="68"/>
      <c r="AF17" s="68"/>
      <c r="AG17" s="63"/>
      <c r="AH17" s="63"/>
    </row>
    <row r="18" spans="1:41" s="13" customFormat="1" ht="25.15" customHeight="1" x14ac:dyDescent="0.2">
      <c r="A18" s="10">
        <f t="shared" si="2"/>
        <v>10</v>
      </c>
      <c r="B18" s="116" t="s">
        <v>57</v>
      </c>
      <c r="C18" s="77">
        <v>3</v>
      </c>
      <c r="D18" s="159">
        <v>1</v>
      </c>
      <c r="E18" s="117">
        <v>3414</v>
      </c>
      <c r="F18" s="80">
        <f t="shared" si="3"/>
        <v>3414</v>
      </c>
      <c r="G18" s="95"/>
      <c r="H18" s="95"/>
      <c r="I18" s="85">
        <v>0.5</v>
      </c>
      <c r="J18" s="95">
        <f>F18*0.5</f>
        <v>1707</v>
      </c>
      <c r="K18" s="85"/>
      <c r="L18" s="95"/>
      <c r="M18" s="95"/>
      <c r="N18" s="95"/>
      <c r="O18" s="95"/>
      <c r="P18" s="95"/>
      <c r="Q18" s="83">
        <v>0.25</v>
      </c>
      <c r="R18" s="84">
        <f>F18*Q18</f>
        <v>853.5</v>
      </c>
      <c r="S18" s="83">
        <v>0.25</v>
      </c>
      <c r="T18" s="95">
        <f>F18*S18</f>
        <v>853.5</v>
      </c>
      <c r="U18" s="95"/>
      <c r="V18" s="95"/>
      <c r="W18" s="90">
        <f t="shared" ref="W18:W21" si="12">F18</f>
        <v>3414</v>
      </c>
      <c r="X18" s="91">
        <f>W18+V18+P18+N18+L18+J18+H18+F18+R18+T18</f>
        <v>10242</v>
      </c>
      <c r="Y18" s="92">
        <f t="shared" si="5"/>
        <v>40968</v>
      </c>
      <c r="Z18" s="128"/>
      <c r="AA18" s="129">
        <f>F18*4</f>
        <v>13656</v>
      </c>
      <c r="AB18" s="91">
        <f t="shared" ref="AB18:AB23" si="13">Y18+Z18+AA18</f>
        <v>54624</v>
      </c>
      <c r="AC18" s="47"/>
      <c r="AD18" s="67"/>
    </row>
    <row r="19" spans="1:41" s="13" customFormat="1" ht="12" x14ac:dyDescent="0.2">
      <c r="A19" s="10">
        <f t="shared" si="2"/>
        <v>11</v>
      </c>
      <c r="B19" s="78" t="s">
        <v>54</v>
      </c>
      <c r="C19" s="76">
        <v>3</v>
      </c>
      <c r="D19" s="158">
        <v>1</v>
      </c>
      <c r="E19" s="113">
        <v>3414</v>
      </c>
      <c r="F19" s="80">
        <f t="shared" si="3"/>
        <v>3414</v>
      </c>
      <c r="G19" s="82"/>
      <c r="H19" s="82"/>
      <c r="I19" s="83">
        <v>0.5</v>
      </c>
      <c r="J19" s="82">
        <f t="shared" ref="J19:J23" si="14">F19*I19</f>
        <v>1707</v>
      </c>
      <c r="K19" s="83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90">
        <f t="shared" si="12"/>
        <v>3414</v>
      </c>
      <c r="X19" s="91">
        <f t="shared" ref="X19:X21" si="15">W19+V19+P19+N19+L19+J19+H19+F19</f>
        <v>8535</v>
      </c>
      <c r="Y19" s="92">
        <f t="shared" si="5"/>
        <v>34140</v>
      </c>
      <c r="Z19" s="128">
        <f>F19</f>
        <v>3414</v>
      </c>
      <c r="AA19" s="129">
        <f>F19</f>
        <v>3414</v>
      </c>
      <c r="AB19" s="131">
        <f t="shared" si="13"/>
        <v>40968</v>
      </c>
      <c r="AC19" s="47"/>
      <c r="AD19" s="67"/>
    </row>
    <row r="20" spans="1:41" s="13" customFormat="1" ht="45" customHeight="1" x14ac:dyDescent="0.2">
      <c r="A20" s="10">
        <f t="shared" si="2"/>
        <v>12</v>
      </c>
      <c r="B20" s="112" t="s">
        <v>53</v>
      </c>
      <c r="C20" s="76">
        <v>2</v>
      </c>
      <c r="D20" s="158">
        <v>1</v>
      </c>
      <c r="E20" s="113">
        <v>3153</v>
      </c>
      <c r="F20" s="80">
        <f t="shared" si="3"/>
        <v>3153</v>
      </c>
      <c r="G20" s="82"/>
      <c r="H20" s="82"/>
      <c r="I20" s="83">
        <v>0.5</v>
      </c>
      <c r="J20" s="82">
        <f t="shared" si="14"/>
        <v>1576.5</v>
      </c>
      <c r="K20" s="83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90">
        <f t="shared" si="12"/>
        <v>3153</v>
      </c>
      <c r="X20" s="91">
        <f t="shared" si="15"/>
        <v>7882.5</v>
      </c>
      <c r="Y20" s="92">
        <f t="shared" si="5"/>
        <v>31530</v>
      </c>
      <c r="Z20" s="128"/>
      <c r="AA20" s="129">
        <f>F20</f>
        <v>3153</v>
      </c>
      <c r="AB20" s="130">
        <f t="shared" si="13"/>
        <v>34683</v>
      </c>
      <c r="AC20" s="47"/>
      <c r="AD20" s="67"/>
    </row>
    <row r="21" spans="1:41" s="13" customFormat="1" ht="12" x14ac:dyDescent="0.2">
      <c r="A21" s="10">
        <f t="shared" si="2"/>
        <v>13</v>
      </c>
      <c r="B21" s="78" t="s">
        <v>19</v>
      </c>
      <c r="C21" s="76">
        <v>2</v>
      </c>
      <c r="D21" s="158">
        <v>5.5</v>
      </c>
      <c r="E21" s="113">
        <v>3153</v>
      </c>
      <c r="F21" s="80">
        <f t="shared" si="3"/>
        <v>17341.5</v>
      </c>
      <c r="G21" s="82"/>
      <c r="H21" s="82"/>
      <c r="I21" s="83">
        <v>0.5</v>
      </c>
      <c r="J21" s="82">
        <f t="shared" si="14"/>
        <v>8670.75</v>
      </c>
      <c r="K21" s="83"/>
      <c r="L21" s="82"/>
      <c r="M21" s="82"/>
      <c r="N21" s="82"/>
      <c r="O21" s="82"/>
      <c r="P21" s="82"/>
      <c r="Q21" s="82"/>
      <c r="R21" s="82"/>
      <c r="S21" s="82"/>
      <c r="T21" s="82"/>
      <c r="U21" s="83">
        <v>0.1</v>
      </c>
      <c r="V21" s="82">
        <f>F21*U21</f>
        <v>1734.15</v>
      </c>
      <c r="W21" s="90">
        <f t="shared" si="12"/>
        <v>17341.5</v>
      </c>
      <c r="X21" s="91">
        <f t="shared" si="15"/>
        <v>45087.9</v>
      </c>
      <c r="Y21" s="92">
        <f t="shared" si="5"/>
        <v>180351.6</v>
      </c>
      <c r="Z21" s="128"/>
      <c r="AA21" s="129">
        <f>F21*1</f>
        <v>17341.5</v>
      </c>
      <c r="AB21" s="130">
        <f t="shared" si="13"/>
        <v>197693.1</v>
      </c>
      <c r="AC21" s="47"/>
      <c r="AD21" s="67"/>
    </row>
    <row r="22" spans="1:41" s="13" customFormat="1" ht="12" x14ac:dyDescent="0.2">
      <c r="A22" s="10">
        <f t="shared" si="2"/>
        <v>14</v>
      </c>
      <c r="B22" s="78" t="s">
        <v>21</v>
      </c>
      <c r="C22" s="76">
        <v>2</v>
      </c>
      <c r="D22" s="158">
        <v>3</v>
      </c>
      <c r="E22" s="113">
        <v>3153</v>
      </c>
      <c r="F22" s="80">
        <f t="shared" si="3"/>
        <v>9459</v>
      </c>
      <c r="G22" s="82"/>
      <c r="H22" s="82"/>
      <c r="I22" s="83">
        <v>0.5</v>
      </c>
      <c r="J22" s="82">
        <f t="shared" si="14"/>
        <v>4729.5</v>
      </c>
      <c r="K22" s="83">
        <v>0.4</v>
      </c>
      <c r="L22" s="82">
        <f>F22*K22</f>
        <v>3783.6000000000004</v>
      </c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90">
        <f>F22</f>
        <v>9459</v>
      </c>
      <c r="X22" s="91">
        <f>W22+V22+P22+N22+L22+J22+H22+F22</f>
        <v>27431.1</v>
      </c>
      <c r="Y22" s="92">
        <f t="shared" si="5"/>
        <v>109724.4</v>
      </c>
      <c r="Z22" s="128"/>
      <c r="AA22" s="129">
        <f t="shared" ref="AA22:AA23" si="16">F22*1</f>
        <v>9459</v>
      </c>
      <c r="AB22" s="130">
        <f t="shared" si="13"/>
        <v>119183.4</v>
      </c>
      <c r="AC22" s="47"/>
      <c r="AD22" s="67"/>
    </row>
    <row r="23" spans="1:41" s="13" customFormat="1" ht="12" x14ac:dyDescent="0.2">
      <c r="A23" s="10">
        <f t="shared" si="2"/>
        <v>15</v>
      </c>
      <c r="B23" s="78" t="s">
        <v>23</v>
      </c>
      <c r="C23" s="76">
        <v>1</v>
      </c>
      <c r="D23" s="158">
        <v>1</v>
      </c>
      <c r="E23" s="117">
        <v>2893</v>
      </c>
      <c r="F23" s="80">
        <f t="shared" si="3"/>
        <v>2893</v>
      </c>
      <c r="G23" s="95"/>
      <c r="H23" s="95"/>
      <c r="I23" s="83">
        <v>0.5</v>
      </c>
      <c r="J23" s="82">
        <f t="shared" si="14"/>
        <v>1446.5</v>
      </c>
      <c r="K23" s="8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0">
        <f>F23</f>
        <v>2893</v>
      </c>
      <c r="X23" s="91">
        <f>W23+V23+P23+N23+L23+J23+H23+F23</f>
        <v>7232.5</v>
      </c>
      <c r="Y23" s="92">
        <f t="shared" si="5"/>
        <v>28930</v>
      </c>
      <c r="Z23" s="128"/>
      <c r="AA23" s="129">
        <f t="shared" si="16"/>
        <v>2893</v>
      </c>
      <c r="AB23" s="130">
        <f t="shared" si="13"/>
        <v>31823</v>
      </c>
      <c r="AC23" s="47"/>
      <c r="AD23" s="67"/>
    </row>
    <row r="24" spans="1:41" s="1" customFormat="1" thickBot="1" x14ac:dyDescent="0.25">
      <c r="A24" s="10"/>
      <c r="B24" s="118"/>
      <c r="C24" s="119"/>
      <c r="D24" s="160"/>
      <c r="E24" s="120"/>
      <c r="F24" s="96"/>
      <c r="G24" s="97"/>
      <c r="H24" s="97"/>
      <c r="I24" s="98"/>
      <c r="J24" s="97"/>
      <c r="K24" s="98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9"/>
      <c r="X24" s="100"/>
      <c r="Y24" s="101"/>
      <c r="Z24" s="93"/>
      <c r="AA24" s="102"/>
      <c r="AB24" s="103"/>
      <c r="AC24" s="31"/>
      <c r="AD24" s="65"/>
    </row>
    <row r="25" spans="1:41" ht="12.75" customHeight="1" thickBot="1" x14ac:dyDescent="0.25">
      <c r="A25" s="26"/>
      <c r="B25" s="27" t="s">
        <v>5</v>
      </c>
      <c r="C25" s="28"/>
      <c r="D25" s="161">
        <f>SUM(D9:D24)</f>
        <v>20</v>
      </c>
      <c r="E25" s="29"/>
      <c r="F25" s="86">
        <f>SUM(F9:F24)</f>
        <v>78283</v>
      </c>
      <c r="G25" s="86"/>
      <c r="H25" s="86">
        <f>SUM(H9:H24)</f>
        <v>2372.5</v>
      </c>
      <c r="I25" s="86"/>
      <c r="J25" s="86">
        <f>SUM(J9:J24)</f>
        <v>36769</v>
      </c>
      <c r="K25" s="86"/>
      <c r="L25" s="86">
        <f>SUM(L9:L24)</f>
        <v>3783.6000000000004</v>
      </c>
      <c r="M25" s="86"/>
      <c r="N25" s="86">
        <f>SUM(N9:N24)</f>
        <v>2372.5</v>
      </c>
      <c r="O25" s="86"/>
      <c r="P25" s="86">
        <f>SUM(P9:P24)</f>
        <v>711.75</v>
      </c>
      <c r="Q25" s="86"/>
      <c r="R25" s="86">
        <f>SUM(R9:R24)</f>
        <v>853.5</v>
      </c>
      <c r="S25" s="86"/>
      <c r="T25" s="86">
        <f>SUM(T9:T24)</f>
        <v>853.5</v>
      </c>
      <c r="U25" s="86"/>
      <c r="V25" s="86">
        <f t="shared" ref="V25:AB25" si="17">SUM(V9:V24)</f>
        <v>1734.15</v>
      </c>
      <c r="W25" s="86">
        <f t="shared" si="17"/>
        <v>67072</v>
      </c>
      <c r="X25" s="87">
        <f t="shared" si="17"/>
        <v>194805.5</v>
      </c>
      <c r="Y25" s="87">
        <f t="shared" si="17"/>
        <v>779222</v>
      </c>
      <c r="Z25" s="87">
        <f t="shared" si="17"/>
        <v>18588.5</v>
      </c>
      <c r="AA25" s="87">
        <f t="shared" si="17"/>
        <v>152189.5</v>
      </c>
      <c r="AB25" s="88">
        <f t="shared" si="17"/>
        <v>950000</v>
      </c>
    </row>
    <row r="26" spans="1:41" x14ac:dyDescent="0.2">
      <c r="F26" s="104"/>
      <c r="G26" s="104"/>
      <c r="H26" s="307"/>
      <c r="I26" s="307"/>
      <c r="J26" s="307"/>
      <c r="K26" s="105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107"/>
      <c r="Y26" s="108"/>
      <c r="Z26" s="104"/>
      <c r="AA26" s="89" t="s">
        <v>42</v>
      </c>
      <c r="AB26" s="89">
        <f>AB25*0.22</f>
        <v>209000</v>
      </c>
    </row>
    <row r="27" spans="1:41" ht="12.75" customHeight="1" x14ac:dyDescent="0.2">
      <c r="A27" s="6"/>
      <c r="B27" s="11"/>
      <c r="C27" s="7"/>
      <c r="D27" s="7"/>
      <c r="F27" s="104"/>
      <c r="G27" s="104"/>
      <c r="H27" s="109"/>
      <c r="I27" s="110"/>
      <c r="J27" s="104"/>
      <c r="K27" s="110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11"/>
      <c r="Y27" s="108"/>
      <c r="Z27" s="104"/>
      <c r="AA27" s="89" t="s">
        <v>43</v>
      </c>
      <c r="AB27" s="89">
        <f>AB25+AB26</f>
        <v>1159000</v>
      </c>
      <c r="AH27" s="2"/>
      <c r="AI27" s="2"/>
      <c r="AJ27" s="2"/>
      <c r="AK27" s="2"/>
      <c r="AL27" s="2"/>
      <c r="AM27" s="2"/>
      <c r="AN27" s="2"/>
      <c r="AO27" s="2"/>
    </row>
    <row r="28" spans="1:41" ht="24.75" customHeight="1" x14ac:dyDescent="0.2">
      <c r="B28" s="308"/>
      <c r="C28" s="308"/>
      <c r="D28" s="308"/>
      <c r="H28" s="24"/>
      <c r="I28" s="21"/>
      <c r="AB28" s="17"/>
      <c r="AG28" s="2"/>
      <c r="AH28" s="2"/>
      <c r="AI28" s="2"/>
      <c r="AJ28" s="2"/>
      <c r="AK28" s="2"/>
      <c r="AL28" s="2"/>
      <c r="AM28" s="2"/>
      <c r="AN28" s="2"/>
    </row>
    <row r="29" spans="1:41" x14ac:dyDescent="0.2">
      <c r="X29" s="38"/>
      <c r="AD29" s="32"/>
    </row>
    <row r="30" spans="1:41" x14ac:dyDescent="0.2">
      <c r="B30" s="299" t="s">
        <v>4</v>
      </c>
      <c r="C30" s="299"/>
      <c r="D30" s="33"/>
      <c r="E30" s="33"/>
      <c r="F30" s="33"/>
      <c r="G30" s="33"/>
      <c r="H30" s="24" t="s">
        <v>92</v>
      </c>
      <c r="I30" s="21"/>
      <c r="J30" s="33"/>
      <c r="K30" s="21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Y30" s="24"/>
      <c r="Z30" s="33"/>
    </row>
    <row r="31" spans="1:41" x14ac:dyDescent="0.2">
      <c r="X31" s="38"/>
    </row>
    <row r="32" spans="1:41" x14ac:dyDescent="0.2">
      <c r="X32" s="38"/>
    </row>
    <row r="33" spans="24:28" x14ac:dyDescent="0.2">
      <c r="X33" s="38"/>
    </row>
    <row r="34" spans="24:28" x14ac:dyDescent="0.2">
      <c r="X34" s="38"/>
    </row>
    <row r="35" spans="24:28" x14ac:dyDescent="0.2">
      <c r="X35" s="38"/>
      <c r="AB35" s="17"/>
    </row>
    <row r="36" spans="24:28" x14ac:dyDescent="0.2">
      <c r="X36" s="38"/>
    </row>
    <row r="37" spans="24:28" x14ac:dyDescent="0.2">
      <c r="X37" s="38"/>
    </row>
    <row r="38" spans="24:28" x14ac:dyDescent="0.2">
      <c r="X38" s="38"/>
    </row>
    <row r="39" spans="24:28" x14ac:dyDescent="0.2">
      <c r="X39" s="38"/>
    </row>
    <row r="40" spans="24:28" x14ac:dyDescent="0.2">
      <c r="X40" s="38"/>
    </row>
    <row r="41" spans="24:28" x14ac:dyDescent="0.2">
      <c r="X41" s="38"/>
    </row>
  </sheetData>
  <mergeCells count="24">
    <mergeCell ref="B28:D28"/>
    <mergeCell ref="B30:C30"/>
    <mergeCell ref="X6:X7"/>
    <mergeCell ref="Y6:Y7"/>
    <mergeCell ref="Z6:Z7"/>
    <mergeCell ref="H26:J26"/>
    <mergeCell ref="M6:N6"/>
    <mergeCell ref="O6:P6"/>
    <mergeCell ref="Q6:R6"/>
    <mergeCell ref="S6:T6"/>
    <mergeCell ref="A4:AE4"/>
    <mergeCell ref="A6:A7"/>
    <mergeCell ref="B6:B7"/>
    <mergeCell ref="C6:C7"/>
    <mergeCell ref="D6:D7"/>
    <mergeCell ref="E6:E7"/>
    <mergeCell ref="F6:F7"/>
    <mergeCell ref="G6:H6"/>
    <mergeCell ref="I6:J6"/>
    <mergeCell ref="K6:L6"/>
    <mergeCell ref="AA6:AA7"/>
    <mergeCell ref="AB6:AB7"/>
    <mergeCell ref="U6:V6"/>
    <mergeCell ref="W6:W7"/>
  </mergeCells>
  <pageMargins left="0.59055118110236227" right="0.23622047244094491" top="0.98425196850393704" bottom="0.19685039370078741" header="0.15748031496062992" footer="0.27559055118110237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Структура</vt:lpstr>
      <vt:lpstr>педперсонал  </vt:lpstr>
      <vt:lpstr>техперсонал 1-8</vt:lpstr>
      <vt:lpstr>техперсонал 9-12</vt:lpstr>
    </vt:vector>
  </TitlesOfParts>
  <Company>House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2023-08-29T09:28:16Z</cp:lastPrinted>
  <dcterms:created xsi:type="dcterms:W3CDTF">2011-12-27T19:33:56Z</dcterms:created>
  <dcterms:modified xsi:type="dcterms:W3CDTF">2023-08-29T09:29:08Z</dcterms:modified>
</cp:coreProperties>
</file>